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tabRatio="601" activeTab="2"/>
  </bookViews>
  <sheets>
    <sheet name="telephone" sheetId="1" r:id="rId1"/>
    <sheet name="excess" sheetId="2" r:id="rId2"/>
    <sheet name="cellular" sheetId="3" r:id="rId3"/>
  </sheets>
  <definedNames>
    <definedName name="_xlnm.Print_Area" localSheetId="2">'cellular'!$A$1:$J$24</definedName>
    <definedName name="_xlnm.Print_Area" localSheetId="0">'telephone'!$A$1:$H$24</definedName>
  </definedNames>
  <calcPr fullCalcOnLoad="1"/>
</workbook>
</file>

<file path=xl/sharedStrings.xml><?xml version="1.0" encoding="utf-8"?>
<sst xmlns="http://schemas.openxmlformats.org/spreadsheetml/2006/main" count="50" uniqueCount="38">
  <si>
    <t>Years</t>
  </si>
  <si>
    <t>demand</t>
  </si>
  <si>
    <t>operated</t>
  </si>
  <si>
    <t>demand function</t>
  </si>
  <si>
    <t>Estimate of telephone demand function over time</t>
  </si>
  <si>
    <t>"b"</t>
  </si>
  <si>
    <t>"A"</t>
  </si>
  <si>
    <t>Estimate of cellular demand function over time</t>
  </si>
  <si>
    <t>revenue</t>
  </si>
  <si>
    <t>per line</t>
  </si>
  <si>
    <t xml:space="preserve">installed </t>
  </si>
  <si>
    <t>lines</t>
  </si>
  <si>
    <t>market</t>
  </si>
  <si>
    <t>elasticity</t>
  </si>
  <si>
    <t>marginal</t>
  </si>
  <si>
    <r>
      <t>N</t>
    </r>
    <r>
      <rPr>
        <b/>
        <vertAlign val="subscript"/>
        <sz val="10"/>
        <rFont val="Times New Roman"/>
        <family val="1"/>
      </rPr>
      <t>max</t>
    </r>
  </si>
  <si>
    <t>Expressed</t>
  </si>
  <si>
    <t>(1990=1)</t>
  </si>
  <si>
    <t>Excess demand</t>
  </si>
  <si>
    <t>actual</t>
  </si>
  <si>
    <t>installed</t>
  </si>
  <si>
    <t>expected</t>
  </si>
  <si>
    <t>consumer</t>
  </si>
  <si>
    <t>surplus</t>
  </si>
  <si>
    <t>Main indicators of telephone demand</t>
  </si>
  <si>
    <t xml:space="preserve"> actual market situation and expected trend</t>
  </si>
  <si>
    <t>actual market situation and expected trend</t>
  </si>
  <si>
    <t>Potential</t>
  </si>
  <si>
    <t>NITEL</t>
  </si>
  <si>
    <t>earn/line</t>
  </si>
  <si>
    <t>OTHERS</t>
  </si>
  <si>
    <t>demand function: others</t>
  </si>
  <si>
    <t>"a+b"</t>
  </si>
  <si>
    <t>"N0"</t>
  </si>
  <si>
    <t>"A0"</t>
  </si>
  <si>
    <t>"N1"</t>
  </si>
  <si>
    <t>"A1"</t>
  </si>
  <si>
    <t>demand function: NITEL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</si>
</sst>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"/>
    <numFmt numFmtId="166" formatCode="#,##0.0000"/>
    <numFmt numFmtId="167" formatCode="#,##0.000000"/>
    <numFmt numFmtId="168" formatCode="#,##0.0"/>
  </numFmts>
  <fonts count="8">
    <font>
      <sz val="10"/>
      <name val="Arial"/>
      <family val="0"/>
    </font>
    <font>
      <sz val="10"/>
      <name val="Times New Roman"/>
      <family val="1"/>
    </font>
    <font>
      <b/>
      <sz val="14"/>
      <name val="Arial Black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Arial"/>
      <family val="0"/>
    </font>
    <font>
      <b/>
      <sz val="10"/>
      <name val="Arial Black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10" fontId="0" fillId="0" borderId="0" xfId="0" applyNumberFormat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75" zoomScaleNormal="75" workbookViewId="0" topLeftCell="A1">
      <selection activeCell="A1" sqref="A1:H1"/>
    </sheetView>
  </sheetViews>
  <sheetFormatPr defaultColWidth="9.140625" defaultRowHeight="12.75"/>
  <cols>
    <col min="2" max="8" width="10.7109375" style="0" customWidth="1"/>
    <col min="9" max="10" width="9.7109375" style="0" customWidth="1"/>
    <col min="11" max="11" width="11.00390625" style="0" customWidth="1"/>
  </cols>
  <sheetData>
    <row r="1" spans="1:8" ht="22.5">
      <c r="A1" s="23" t="s">
        <v>4</v>
      </c>
      <c r="B1" s="23"/>
      <c r="C1" s="23"/>
      <c r="D1" s="23"/>
      <c r="E1" s="23"/>
      <c r="F1" s="23"/>
      <c r="G1" s="23"/>
      <c r="H1" s="23"/>
    </row>
    <row r="2" spans="1:8" ht="12.75" customHeight="1">
      <c r="A2" s="24" t="s">
        <v>26</v>
      </c>
      <c r="B2" s="24"/>
      <c r="C2" s="24"/>
      <c r="D2" s="24"/>
      <c r="E2" s="24"/>
      <c r="F2" s="24"/>
      <c r="G2" s="24"/>
      <c r="H2" s="24"/>
    </row>
    <row r="3" ht="12.75" customHeight="1"/>
    <row r="5" spans="1:8" ht="12.75">
      <c r="A5" s="7" t="s">
        <v>0</v>
      </c>
      <c r="B5" s="7" t="s">
        <v>8</v>
      </c>
      <c r="C5" s="7" t="s">
        <v>10</v>
      </c>
      <c r="D5" s="7" t="s">
        <v>2</v>
      </c>
      <c r="E5" s="8" t="s">
        <v>14</v>
      </c>
      <c r="F5" s="22" t="s">
        <v>3</v>
      </c>
      <c r="G5" s="22"/>
      <c r="H5" s="22"/>
    </row>
    <row r="6" spans="1:8" ht="14.25">
      <c r="A6" s="9"/>
      <c r="B6" s="9" t="s">
        <v>9</v>
      </c>
      <c r="C6" s="9" t="s">
        <v>11</v>
      </c>
      <c r="D6" s="9" t="s">
        <v>11</v>
      </c>
      <c r="E6" s="9" t="s">
        <v>8</v>
      </c>
      <c r="F6" s="10" t="s">
        <v>5</v>
      </c>
      <c r="G6" s="10" t="s">
        <v>6</v>
      </c>
      <c r="H6" s="10" t="s">
        <v>15</v>
      </c>
    </row>
    <row r="7" spans="1:8" ht="12.75">
      <c r="A7" s="11">
        <v>1990</v>
      </c>
      <c r="B7" s="11">
        <v>933.58</v>
      </c>
      <c r="C7" s="11">
        <v>399384</v>
      </c>
      <c r="D7" s="11">
        <v>277338</v>
      </c>
      <c r="E7" s="11">
        <f>B7*D7/C7</f>
        <v>648.2913938465236</v>
      </c>
      <c r="F7" s="13">
        <f aca="true" t="shared" si="0" ref="F7:F24">(B7-E7)/(C7-D7)</f>
        <v>0.0023375498267331693</v>
      </c>
      <c r="G7" s="11">
        <f aca="true" t="shared" si="1" ref="G7:G24">B7+D7*F7</f>
        <v>1581.871393846524</v>
      </c>
      <c r="H7" s="11">
        <f>G7/F7</f>
        <v>676722</v>
      </c>
    </row>
    <row r="8" spans="1:8" ht="12.75">
      <c r="A8" s="11">
        <f>A7+1</f>
        <v>1991</v>
      </c>
      <c r="B8" s="11">
        <v>1073.69</v>
      </c>
      <c r="C8" s="11">
        <v>423054</v>
      </c>
      <c r="D8" s="11">
        <v>298062</v>
      </c>
      <c r="E8" s="11">
        <f aca="true" t="shared" si="2" ref="E8:E24">B8*D8/C8</f>
        <v>756.4665238480195</v>
      </c>
      <c r="F8" s="13">
        <f t="shared" si="0"/>
        <v>0.0025379502380310785</v>
      </c>
      <c r="G8" s="11">
        <f t="shared" si="1"/>
        <v>1830.1565238480193</v>
      </c>
      <c r="H8" s="11">
        <f aca="true" t="shared" si="3" ref="H8:H24">G8/F8</f>
        <v>721116</v>
      </c>
    </row>
    <row r="9" spans="1:8" ht="12.75">
      <c r="A9" s="11">
        <f aca="true" t="shared" si="4" ref="A9:A24">A8+1</f>
        <v>1992</v>
      </c>
      <c r="B9" s="11">
        <v>1046.68</v>
      </c>
      <c r="C9" s="11">
        <v>449641</v>
      </c>
      <c r="D9" s="11">
        <v>320804</v>
      </c>
      <c r="E9" s="11">
        <f t="shared" si="2"/>
        <v>746.7716038350596</v>
      </c>
      <c r="F9" s="13">
        <f t="shared" si="0"/>
        <v>0.0023278126327447896</v>
      </c>
      <c r="G9" s="11">
        <f t="shared" si="1"/>
        <v>1793.4516038350596</v>
      </c>
      <c r="H9" s="11">
        <f t="shared" si="3"/>
        <v>770445.0000000001</v>
      </c>
    </row>
    <row r="10" spans="1:8" ht="12.75">
      <c r="A10" s="11">
        <f t="shared" si="4"/>
        <v>1993</v>
      </c>
      <c r="B10" s="11">
        <v>1115.53</v>
      </c>
      <c r="C10" s="11">
        <v>479145</v>
      </c>
      <c r="D10" s="11">
        <v>345565</v>
      </c>
      <c r="E10" s="11">
        <f t="shared" si="2"/>
        <v>804.5333342725062</v>
      </c>
      <c r="F10" s="13">
        <f t="shared" si="0"/>
        <v>0.002328167882373812</v>
      </c>
      <c r="G10" s="11">
        <f t="shared" si="1"/>
        <v>1920.0633342725064</v>
      </c>
      <c r="H10" s="11">
        <f t="shared" si="3"/>
        <v>824710</v>
      </c>
    </row>
    <row r="11" spans="1:8" ht="12.75">
      <c r="A11" s="11">
        <f t="shared" si="4"/>
        <v>1994</v>
      </c>
      <c r="B11" s="11">
        <v>1160.34</v>
      </c>
      <c r="C11" s="11">
        <v>511566</v>
      </c>
      <c r="D11" s="11">
        <v>372345</v>
      </c>
      <c r="E11" s="11">
        <f t="shared" si="2"/>
        <v>844.557295246361</v>
      </c>
      <c r="F11" s="13">
        <f t="shared" si="0"/>
        <v>0.002268211726346161</v>
      </c>
      <c r="G11" s="11">
        <f t="shared" si="1"/>
        <v>2004.8972952463614</v>
      </c>
      <c r="H11" s="11">
        <f t="shared" si="3"/>
        <v>883910.9999999999</v>
      </c>
    </row>
    <row r="12" spans="1:8" ht="12.75">
      <c r="A12" s="11">
        <f t="shared" si="4"/>
        <v>1995</v>
      </c>
      <c r="B12" s="11">
        <v>1202.61</v>
      </c>
      <c r="C12" s="11">
        <v>546904</v>
      </c>
      <c r="D12" s="11">
        <v>401143</v>
      </c>
      <c r="E12" s="11">
        <f t="shared" si="2"/>
        <v>882.0900619304301</v>
      </c>
      <c r="F12" s="13">
        <f t="shared" si="0"/>
        <v>0.0021989416789783946</v>
      </c>
      <c r="G12" s="11">
        <f t="shared" si="1"/>
        <v>2084.70006193043</v>
      </c>
      <c r="H12" s="11">
        <f t="shared" si="3"/>
        <v>948046.9999999999</v>
      </c>
    </row>
    <row r="13" spans="1:8" ht="12.75">
      <c r="A13" s="11">
        <f t="shared" si="4"/>
        <v>1996</v>
      </c>
      <c r="B13" s="11">
        <v>1115.53</v>
      </c>
      <c r="C13" s="11">
        <v>585159</v>
      </c>
      <c r="D13" s="11">
        <v>431960</v>
      </c>
      <c r="E13" s="11">
        <f t="shared" si="2"/>
        <v>823.4759079156264</v>
      </c>
      <c r="F13" s="13">
        <f t="shared" si="0"/>
        <v>0.0019063707470960878</v>
      </c>
      <c r="G13" s="11">
        <f t="shared" si="1"/>
        <v>1939.005907915626</v>
      </c>
      <c r="H13" s="11">
        <f t="shared" si="3"/>
        <v>1017119.0000000001</v>
      </c>
    </row>
    <row r="14" spans="1:8" ht="12.75">
      <c r="A14" s="11">
        <f t="shared" si="4"/>
        <v>1997</v>
      </c>
      <c r="B14" s="11">
        <v>1160.34</v>
      </c>
      <c r="C14" s="11">
        <v>626331</v>
      </c>
      <c r="D14" s="11">
        <v>464795</v>
      </c>
      <c r="E14" s="11">
        <f t="shared" si="2"/>
        <v>861.0786154605153</v>
      </c>
      <c r="F14" s="13">
        <f t="shared" si="0"/>
        <v>0.0018525987057961362</v>
      </c>
      <c r="G14" s="11">
        <f t="shared" si="1"/>
        <v>2021.418615460515</v>
      </c>
      <c r="H14" s="11">
        <f t="shared" si="3"/>
        <v>1091126</v>
      </c>
    </row>
    <row r="15" spans="1:8" ht="12.75">
      <c r="A15" s="11">
        <f t="shared" si="4"/>
        <v>1998</v>
      </c>
      <c r="B15" s="11">
        <v>1202.61</v>
      </c>
      <c r="C15" s="11">
        <v>670420</v>
      </c>
      <c r="D15" s="11">
        <v>499649</v>
      </c>
      <c r="E15" s="11">
        <f t="shared" si="2"/>
        <v>896.2782791235345</v>
      </c>
      <c r="F15" s="13">
        <f t="shared" si="0"/>
        <v>0.0017938158169505678</v>
      </c>
      <c r="G15" s="11">
        <f t="shared" si="1"/>
        <v>2098.888279123534</v>
      </c>
      <c r="H15" s="11">
        <f t="shared" si="3"/>
        <v>1170069.0000000002</v>
      </c>
    </row>
    <row r="16" spans="1:8" ht="12.75">
      <c r="A16" s="11">
        <f t="shared" si="4"/>
        <v>1999</v>
      </c>
      <c r="B16" s="11">
        <v>1242.25</v>
      </c>
      <c r="C16" s="11">
        <v>717426</v>
      </c>
      <c r="D16" s="11">
        <v>536522</v>
      </c>
      <c r="E16" s="11">
        <f t="shared" si="2"/>
        <v>929.007945767229</v>
      </c>
      <c r="F16" s="13">
        <f t="shared" si="0"/>
        <v>0.001731537468672727</v>
      </c>
      <c r="G16" s="11">
        <f t="shared" si="1"/>
        <v>2171.2579457672286</v>
      </c>
      <c r="H16" s="11">
        <f t="shared" si="3"/>
        <v>1253948</v>
      </c>
    </row>
    <row r="17" spans="1:8" ht="12.75">
      <c r="A17" s="11">
        <f t="shared" si="4"/>
        <v>2000</v>
      </c>
      <c r="B17" s="11">
        <v>1279.26</v>
      </c>
      <c r="C17" s="11">
        <v>767348</v>
      </c>
      <c r="D17" s="11">
        <v>575413</v>
      </c>
      <c r="E17" s="11">
        <f t="shared" si="2"/>
        <v>959.281622392969</v>
      </c>
      <c r="F17" s="13">
        <f t="shared" si="0"/>
        <v>0.0016671184390915205</v>
      </c>
      <c r="G17" s="11">
        <f t="shared" si="1"/>
        <v>2238.541622392969</v>
      </c>
      <c r="H17" s="11">
        <f t="shared" si="3"/>
        <v>1342761</v>
      </c>
    </row>
    <row r="18" spans="1:8" ht="12.75">
      <c r="A18" s="11">
        <f t="shared" si="4"/>
        <v>2001</v>
      </c>
      <c r="B18" s="11">
        <v>1313.72</v>
      </c>
      <c r="C18" s="11">
        <v>820188</v>
      </c>
      <c r="D18" s="11">
        <v>616323</v>
      </c>
      <c r="E18" s="11">
        <f t="shared" si="2"/>
        <v>987.1832452559657</v>
      </c>
      <c r="F18" s="13">
        <f t="shared" si="0"/>
        <v>0.0016017303349963666</v>
      </c>
      <c r="G18" s="11">
        <f t="shared" si="1"/>
        <v>2300.903245255966</v>
      </c>
      <c r="H18" s="11">
        <f t="shared" si="3"/>
        <v>1436511.0000000002</v>
      </c>
    </row>
    <row r="19" spans="1:8" ht="12.75">
      <c r="A19" s="11">
        <f t="shared" si="4"/>
        <v>2002</v>
      </c>
      <c r="B19" s="11">
        <v>1345.72</v>
      </c>
      <c r="C19" s="11">
        <v>875945</v>
      </c>
      <c r="D19" s="11">
        <v>659251</v>
      </c>
      <c r="E19" s="11">
        <f t="shared" si="2"/>
        <v>1012.8115985821028</v>
      </c>
      <c r="F19" s="13">
        <f t="shared" si="0"/>
        <v>0.0015363065032621913</v>
      </c>
      <c r="G19" s="11">
        <f t="shared" si="1"/>
        <v>2358.531598582103</v>
      </c>
      <c r="H19" s="11">
        <f t="shared" si="3"/>
        <v>1535196</v>
      </c>
    </row>
    <row r="20" spans="1:8" ht="12.75">
      <c r="A20" s="11">
        <f t="shared" si="4"/>
        <v>2003</v>
      </c>
      <c r="B20" s="11">
        <v>1375.4</v>
      </c>
      <c r="C20" s="11">
        <v>934619</v>
      </c>
      <c r="D20" s="11">
        <v>704198</v>
      </c>
      <c r="E20" s="11">
        <f t="shared" si="2"/>
        <v>1036.3088372909176</v>
      </c>
      <c r="F20" s="13">
        <f t="shared" si="0"/>
        <v>0.0014716157065071433</v>
      </c>
      <c r="G20" s="11">
        <f t="shared" si="1"/>
        <v>2411.7088372909175</v>
      </c>
      <c r="H20" s="11">
        <f t="shared" si="3"/>
        <v>1638817.0000000002</v>
      </c>
    </row>
    <row r="21" spans="1:8" ht="12.75">
      <c r="A21" s="11">
        <f t="shared" si="4"/>
        <v>2004</v>
      </c>
      <c r="B21" s="11">
        <v>1402.92</v>
      </c>
      <c r="C21" s="11">
        <v>996210</v>
      </c>
      <c r="D21" s="11">
        <v>751164</v>
      </c>
      <c r="E21" s="11">
        <f t="shared" si="2"/>
        <v>1057.832182853013</v>
      </c>
      <c r="F21" s="13">
        <f t="shared" si="0"/>
        <v>0.0014082572951486137</v>
      </c>
      <c r="G21" s="11">
        <f t="shared" si="1"/>
        <v>2460.7521828530134</v>
      </c>
      <c r="H21" s="11">
        <f t="shared" si="3"/>
        <v>1747373.9999999998</v>
      </c>
    </row>
    <row r="22" spans="1:8" ht="12.75">
      <c r="A22" s="11">
        <f t="shared" si="4"/>
        <v>2005</v>
      </c>
      <c r="B22" s="11">
        <v>1428.43</v>
      </c>
      <c r="C22" s="11">
        <v>1060718</v>
      </c>
      <c r="D22" s="11">
        <v>800148</v>
      </c>
      <c r="E22" s="11">
        <f t="shared" si="2"/>
        <v>1077.529944471575</v>
      </c>
      <c r="F22" s="13">
        <f t="shared" si="0"/>
        <v>0.001346663297879361</v>
      </c>
      <c r="G22" s="11">
        <f t="shared" si="1"/>
        <v>2505.959944471575</v>
      </c>
      <c r="H22" s="11">
        <f t="shared" si="3"/>
        <v>1860866</v>
      </c>
    </row>
    <row r="23" spans="1:8" ht="12.75">
      <c r="A23" s="11">
        <f t="shared" si="4"/>
        <v>2006</v>
      </c>
      <c r="B23" s="11">
        <v>1452.07</v>
      </c>
      <c r="C23" s="11">
        <v>1128143</v>
      </c>
      <c r="D23" s="11">
        <v>851131</v>
      </c>
      <c r="E23" s="11">
        <f t="shared" si="2"/>
        <v>1095.5187340346035</v>
      </c>
      <c r="F23" s="13">
        <f t="shared" si="0"/>
        <v>0.001287132925524513</v>
      </c>
      <c r="G23" s="11">
        <f t="shared" si="1"/>
        <v>2547.5887340346044</v>
      </c>
      <c r="H23" s="11">
        <f t="shared" si="3"/>
        <v>1979273.9999999995</v>
      </c>
    </row>
    <row r="24" spans="1:8" ht="12.75">
      <c r="A24" s="11">
        <f t="shared" si="4"/>
        <v>2007</v>
      </c>
      <c r="B24" s="11">
        <v>1473.98</v>
      </c>
      <c r="C24" s="11">
        <v>1198485</v>
      </c>
      <c r="D24" s="11">
        <v>904172</v>
      </c>
      <c r="E24" s="11">
        <f t="shared" si="2"/>
        <v>1112.0134541191587</v>
      </c>
      <c r="F24" s="13">
        <f t="shared" si="0"/>
        <v>0.0012298693767548198</v>
      </c>
      <c r="G24" s="11">
        <f t="shared" si="1"/>
        <v>2585.9934541191587</v>
      </c>
      <c r="H24" s="11">
        <f t="shared" si="3"/>
        <v>2102656.9999999995</v>
      </c>
    </row>
    <row r="25" spans="2:11" ht="12.75">
      <c r="B25" s="4"/>
      <c r="C25" s="3"/>
      <c r="D25" s="3"/>
      <c r="E25" s="3"/>
      <c r="F25" s="5"/>
      <c r="G25" s="6"/>
      <c r="I25" s="3"/>
      <c r="J25" s="3"/>
      <c r="K25" s="3"/>
    </row>
    <row r="26" spans="9:11" ht="12.75">
      <c r="I26" s="3"/>
      <c r="J26" s="3"/>
      <c r="K26" s="3"/>
    </row>
  </sheetData>
  <mergeCells count="3">
    <mergeCell ref="F5:H5"/>
    <mergeCell ref="A1:H1"/>
    <mergeCell ref="A2:H2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landscape" paperSize="9" r:id="rId1"/>
  <headerFooter alignWithMargins="0">
    <oddFooter>&amp;L&amp;8&amp;F/&amp;A&amp;R&amp;"Arial,Grassetto"&amp;11ANNEX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75" zoomScaleNormal="75" workbookViewId="0" topLeftCell="A1">
      <selection activeCell="A1" sqref="A1:H1"/>
    </sheetView>
  </sheetViews>
  <sheetFormatPr defaultColWidth="9.140625" defaultRowHeight="12.75"/>
  <cols>
    <col min="2" max="8" width="10.7109375" style="0" customWidth="1"/>
  </cols>
  <sheetData>
    <row r="1" spans="1:8" ht="22.5">
      <c r="A1" s="23" t="s">
        <v>24</v>
      </c>
      <c r="B1" s="23"/>
      <c r="C1" s="23"/>
      <c r="D1" s="23"/>
      <c r="E1" s="23"/>
      <c r="F1" s="23"/>
      <c r="G1" s="23"/>
      <c r="H1" s="23"/>
    </row>
    <row r="2" spans="1:8" ht="12.75">
      <c r="A2" s="24" t="s">
        <v>25</v>
      </c>
      <c r="B2" s="24"/>
      <c r="C2" s="24"/>
      <c r="D2" s="24"/>
      <c r="E2" s="24"/>
      <c r="F2" s="24"/>
      <c r="G2" s="24"/>
      <c r="H2" s="24"/>
    </row>
    <row r="5" spans="1:8" ht="12.75">
      <c r="A5" s="7" t="s">
        <v>0</v>
      </c>
      <c r="B5" s="7" t="s">
        <v>16</v>
      </c>
      <c r="C5" s="7" t="s">
        <v>20</v>
      </c>
      <c r="D5" s="7" t="s">
        <v>2</v>
      </c>
      <c r="E5" s="22" t="s">
        <v>18</v>
      </c>
      <c r="F5" s="22"/>
      <c r="G5" s="18" t="s">
        <v>12</v>
      </c>
      <c r="H5" s="18" t="s">
        <v>22</v>
      </c>
    </row>
    <row r="6" spans="1:8" ht="12.75">
      <c r="A6" s="9" t="s">
        <v>17</v>
      </c>
      <c r="B6" s="9" t="s">
        <v>1</v>
      </c>
      <c r="C6" s="9" t="s">
        <v>11</v>
      </c>
      <c r="D6" s="9" t="s">
        <v>11</v>
      </c>
      <c r="E6" s="10" t="s">
        <v>19</v>
      </c>
      <c r="F6" s="10" t="s">
        <v>21</v>
      </c>
      <c r="G6" s="9" t="s">
        <v>13</v>
      </c>
      <c r="H6" s="17" t="s">
        <v>23</v>
      </c>
    </row>
    <row r="7" spans="1:9" ht="12.75">
      <c r="A7" s="11">
        <v>1</v>
      </c>
      <c r="B7" s="11">
        <v>528870</v>
      </c>
      <c r="C7" s="11">
        <f>1458.5*(A7+5)^2+4709.4*(A7+5)+318622</f>
        <v>399384.4</v>
      </c>
      <c r="D7" s="11">
        <v>277338</v>
      </c>
      <c r="E7" s="11">
        <f>B7-D7</f>
        <v>251532</v>
      </c>
      <c r="F7" s="11">
        <v>251532</v>
      </c>
      <c r="G7" s="14">
        <f>telephone!B7/telephone!F7/telephone!D7</f>
        <v>1.4400623066438787</v>
      </c>
      <c r="H7" s="15">
        <f>(telephone!G7-telephone!B7)/(telephone!G7+telephone!B7)</f>
        <v>0.25772368149606084</v>
      </c>
      <c r="I7" s="16"/>
    </row>
    <row r="8" spans="1:8" ht="12.75">
      <c r="A8" s="11">
        <f>A7+1</f>
        <v>2</v>
      </c>
      <c r="B8" s="11">
        <v>563768</v>
      </c>
      <c r="C8" s="11">
        <f aca="true" t="shared" si="0" ref="C8:C24">1458.5*(A8+5)^2+4709.4*(A8+5)+318622</f>
        <v>423054.3</v>
      </c>
      <c r="D8" s="11">
        <v>298062</v>
      </c>
      <c r="E8" s="11">
        <f aca="true" t="shared" si="1" ref="E8:E24">B8-D8</f>
        <v>265706</v>
      </c>
      <c r="F8" s="11">
        <v>265706</v>
      </c>
      <c r="G8" s="14">
        <f>telephone!B8/telephone!F8/telephone!D8</f>
        <v>1.4193489945044993</v>
      </c>
      <c r="H8" s="15">
        <f>(telephone!G8-telephone!B8)/(telephone!G8+telephone!B8)</f>
        <v>0.26050499488712336</v>
      </c>
    </row>
    <row r="9" spans="1:8" ht="12.75">
      <c r="A9" s="11">
        <f aca="true" t="shared" si="2" ref="A9:A24">A8+1</f>
        <v>3</v>
      </c>
      <c r="B9" s="11">
        <v>600968</v>
      </c>
      <c r="C9" s="11">
        <f t="shared" si="0"/>
        <v>449641.2</v>
      </c>
      <c r="D9" s="11">
        <v>320804</v>
      </c>
      <c r="E9" s="11">
        <f t="shared" si="1"/>
        <v>280164</v>
      </c>
      <c r="F9" s="11">
        <v>280164</v>
      </c>
      <c r="G9" s="14">
        <f>telephone!B9/telephone!F9/telephone!D9</f>
        <v>1.4016065884465283</v>
      </c>
      <c r="H9" s="15">
        <f>(telephone!G9-telephone!B9)/(telephone!G9+telephone!B9)</f>
        <v>0.2629355635586344</v>
      </c>
    </row>
    <row r="10" spans="1:8" ht="12.75">
      <c r="A10" s="11">
        <f t="shared" si="2"/>
        <v>4</v>
      </c>
      <c r="B10" s="11">
        <v>640624</v>
      </c>
      <c r="C10" s="11">
        <f t="shared" si="0"/>
        <v>479145.1</v>
      </c>
      <c r="D10" s="11">
        <v>345565</v>
      </c>
      <c r="E10" s="11">
        <f t="shared" si="1"/>
        <v>295059</v>
      </c>
      <c r="F10" s="11">
        <v>295059</v>
      </c>
      <c r="G10" s="14">
        <f>telephone!B10/telephone!F10/telephone!D10</f>
        <v>1.3865553513810713</v>
      </c>
      <c r="H10" s="15">
        <f>(telephone!G10-telephone!B10)/(telephone!G10+telephone!B10)</f>
        <v>0.2650333050837708</v>
      </c>
    </row>
    <row r="11" spans="1:8" ht="12.75">
      <c r="A11" s="11">
        <f t="shared" si="2"/>
        <v>5</v>
      </c>
      <c r="B11" s="11">
        <v>682896</v>
      </c>
      <c r="C11" s="11">
        <f t="shared" si="0"/>
        <v>511566</v>
      </c>
      <c r="D11" s="11">
        <v>372345</v>
      </c>
      <c r="E11" s="11">
        <f t="shared" si="1"/>
        <v>310551</v>
      </c>
      <c r="F11" s="11">
        <v>310551</v>
      </c>
      <c r="G11" s="14">
        <f>telephone!B11/telephone!F11/telephone!D11</f>
        <v>1.3739032349031135</v>
      </c>
      <c r="H11" s="15">
        <f>(telephone!G11-telephone!B11)/(telephone!G11+telephone!B11)</f>
        <v>0.26682274233111697</v>
      </c>
    </row>
    <row r="12" spans="1:8" ht="12.75">
      <c r="A12" s="11">
        <f t="shared" si="2"/>
        <v>6</v>
      </c>
      <c r="B12" s="11">
        <v>727957</v>
      </c>
      <c r="C12" s="11">
        <f t="shared" si="0"/>
        <v>546903.9</v>
      </c>
      <c r="D12" s="11">
        <v>401143</v>
      </c>
      <c r="E12" s="11">
        <f t="shared" si="1"/>
        <v>326814</v>
      </c>
      <c r="F12" s="11">
        <v>326814</v>
      </c>
      <c r="G12" s="14">
        <f>telephone!B12/telephone!F12/telephone!D12</f>
        <v>1.3633641868361157</v>
      </c>
      <c r="H12" s="15">
        <f>(telephone!G12-telephone!B12)/(telephone!G12+telephone!B12)</f>
        <v>0.26833187174696693</v>
      </c>
    </row>
    <row r="13" spans="1:8" ht="12.75">
      <c r="A13" s="11">
        <f t="shared" si="2"/>
        <v>7</v>
      </c>
      <c r="B13" s="11">
        <v>775992</v>
      </c>
      <c r="C13" s="11">
        <f t="shared" si="0"/>
        <v>585158.8</v>
      </c>
      <c r="D13" s="11">
        <v>431960</v>
      </c>
      <c r="E13" s="11">
        <f t="shared" si="1"/>
        <v>344032</v>
      </c>
      <c r="F13" s="11">
        <v>344032</v>
      </c>
      <c r="G13" s="14">
        <f>telephone!B13/telephone!F13/telephone!D13</f>
        <v>1.354660153717937</v>
      </c>
      <c r="H13" s="15">
        <f>(telephone!G13-telephone!B13)/(telephone!G13+telephone!B13)</f>
        <v>0.2695911695723213</v>
      </c>
    </row>
    <row r="14" spans="1:8" ht="12.75">
      <c r="A14" s="11">
        <f t="shared" si="2"/>
        <v>8</v>
      </c>
      <c r="B14" s="11">
        <v>827196</v>
      </c>
      <c r="C14" s="11">
        <f t="shared" si="0"/>
        <v>626330.7</v>
      </c>
      <c r="D14" s="11">
        <v>464795</v>
      </c>
      <c r="E14" s="11">
        <f t="shared" si="1"/>
        <v>362401</v>
      </c>
      <c r="F14" s="11">
        <v>362401</v>
      </c>
      <c r="G14" s="14">
        <f>telephone!B14/telephone!F14/telephone!D14</f>
        <v>1.3475424649576697</v>
      </c>
      <c r="H14" s="15">
        <f>(telephone!G14-telephone!B14)/(telephone!G14+telephone!B14)</f>
        <v>0.27062977413699435</v>
      </c>
    </row>
    <row r="15" spans="1:8" ht="12.75">
      <c r="A15" s="11">
        <f t="shared" si="2"/>
        <v>9</v>
      </c>
      <c r="B15" s="11">
        <v>881780</v>
      </c>
      <c r="C15" s="11">
        <f t="shared" si="0"/>
        <v>670419.6</v>
      </c>
      <c r="D15" s="11">
        <v>499649</v>
      </c>
      <c r="E15" s="11">
        <f t="shared" si="1"/>
        <v>382131</v>
      </c>
      <c r="F15" s="11">
        <v>382131</v>
      </c>
      <c r="G15" s="14">
        <f>telephone!B15/telephone!F15/telephone!D15</f>
        <v>1.341781930915503</v>
      </c>
      <c r="H15" s="15">
        <f>(telephone!G15-telephone!B15)/(telephone!G15+telephone!B15)</f>
        <v>0.2714762218084433</v>
      </c>
    </row>
    <row r="16" spans="1:8" ht="12.75">
      <c r="A16" s="11">
        <f t="shared" si="2"/>
        <v>10</v>
      </c>
      <c r="B16" s="11">
        <v>939965</v>
      </c>
      <c r="C16" s="11">
        <f t="shared" si="0"/>
        <v>717425.5</v>
      </c>
      <c r="D16" s="11">
        <v>536522</v>
      </c>
      <c r="E16" s="11">
        <f t="shared" si="1"/>
        <v>403443</v>
      </c>
      <c r="F16" s="11">
        <v>403443</v>
      </c>
      <c r="G16" s="14">
        <f>telephone!B16/telephone!F16/telephone!D16</f>
        <v>1.337179090512598</v>
      </c>
      <c r="H16" s="15">
        <f>(telephone!G16-telephone!B16)/(telephone!G16+telephone!B16)</f>
        <v>0.2721563741836911</v>
      </c>
    </row>
    <row r="17" spans="1:8" ht="12.75">
      <c r="A17" s="11">
        <f t="shared" si="2"/>
        <v>11</v>
      </c>
      <c r="B17" s="11">
        <v>1001989</v>
      </c>
      <c r="C17" s="11">
        <f t="shared" si="0"/>
        <v>767348.4</v>
      </c>
      <c r="D17" s="11">
        <v>575413</v>
      </c>
      <c r="E17" s="11">
        <f t="shared" si="1"/>
        <v>426576</v>
      </c>
      <c r="F17" s="11">
        <v>426576</v>
      </c>
      <c r="G17" s="14">
        <f>telephone!B17/telephone!F17/telephone!D17</f>
        <v>1.3335604166051167</v>
      </c>
      <c r="H17" s="15">
        <f>(telephone!G17-telephone!B17)/(telephone!G17+telephone!B17)</f>
        <v>0.27269349592840947</v>
      </c>
    </row>
    <row r="18" spans="1:8" ht="12.75">
      <c r="A18" s="11">
        <f t="shared" si="2"/>
        <v>12</v>
      </c>
      <c r="B18" s="11">
        <v>1068106</v>
      </c>
      <c r="C18" s="11">
        <f t="shared" si="0"/>
        <v>820188.3</v>
      </c>
      <c r="D18" s="11">
        <v>616323</v>
      </c>
      <c r="E18" s="11">
        <f t="shared" si="1"/>
        <v>451783</v>
      </c>
      <c r="F18" s="11">
        <v>451783</v>
      </c>
      <c r="G18" s="14">
        <f>telephone!B18/telephone!F18/telephone!D18</f>
        <v>1.330776232592326</v>
      </c>
      <c r="H18" s="15">
        <f>(telephone!G18-telephone!B18)/(telephone!G18+telephone!B18)</f>
        <v>0.27310819918828344</v>
      </c>
    </row>
    <row r="19" spans="1:8" ht="12.75">
      <c r="A19" s="11">
        <f t="shared" si="2"/>
        <v>13</v>
      </c>
      <c r="B19" s="11">
        <v>1138586</v>
      </c>
      <c r="C19" s="11">
        <f t="shared" si="0"/>
        <v>875945.2</v>
      </c>
      <c r="D19" s="11">
        <v>659251</v>
      </c>
      <c r="E19" s="11">
        <f t="shared" si="1"/>
        <v>479335</v>
      </c>
      <c r="F19" s="11">
        <v>479335</v>
      </c>
      <c r="G19" s="14">
        <f>telephone!B19/telephone!F19/telephone!D19</f>
        <v>1.328697264016285</v>
      </c>
      <c r="H19" s="15">
        <f>(telephone!G19-telephone!B19)/(telephone!G19+telephone!B19)</f>
        <v>0.27341868434902816</v>
      </c>
    </row>
    <row r="20" spans="1:8" ht="12.75">
      <c r="A20" s="11">
        <f t="shared" si="2"/>
        <v>14</v>
      </c>
      <c r="B20" s="11">
        <v>1213716</v>
      </c>
      <c r="C20" s="11">
        <f t="shared" si="0"/>
        <v>934619.1</v>
      </c>
      <c r="D20" s="11">
        <v>704198</v>
      </c>
      <c r="E20" s="11">
        <f t="shared" si="1"/>
        <v>509518</v>
      </c>
      <c r="F20" s="21">
        <f>B20-0.85*C20</f>
        <v>419289.765</v>
      </c>
      <c r="G20" s="14">
        <f>telephone!B20/telephone!F20/telephone!D20</f>
        <v>1.3272105288569411</v>
      </c>
      <c r="H20" s="15">
        <f>(telephone!G20-telephone!B20)/(telephone!G20+telephone!B20)</f>
        <v>0.2736411552492465</v>
      </c>
    </row>
    <row r="21" spans="1:8" ht="12.75">
      <c r="A21" s="11">
        <f t="shared" si="2"/>
        <v>15</v>
      </c>
      <c r="B21" s="11">
        <v>1293804</v>
      </c>
      <c r="C21" s="11">
        <f t="shared" si="0"/>
        <v>996210</v>
      </c>
      <c r="D21" s="11">
        <v>751164</v>
      </c>
      <c r="E21" s="11">
        <f t="shared" si="1"/>
        <v>542640</v>
      </c>
      <c r="F21" s="21">
        <f>B21-0.85*C21</f>
        <v>447025.5</v>
      </c>
      <c r="G21" s="14">
        <f>telephone!B21/telephone!F21/telephone!D21</f>
        <v>1.3262217039155229</v>
      </c>
      <c r="H21" s="15">
        <f>(telephone!G21-telephone!B21)/(telephone!G21+telephone!B21)</f>
        <v>0.27378932082998014</v>
      </c>
    </row>
    <row r="22" spans="1:8" ht="12.75">
      <c r="A22" s="11">
        <f t="shared" si="2"/>
        <v>16</v>
      </c>
      <c r="B22" s="11">
        <v>1379177</v>
      </c>
      <c r="C22" s="11">
        <f t="shared" si="0"/>
        <v>1060717.9</v>
      </c>
      <c r="D22" s="11">
        <v>800148</v>
      </c>
      <c r="E22" s="11">
        <f t="shared" si="1"/>
        <v>579029</v>
      </c>
      <c r="F22" s="21">
        <f>B22-0.85*C22</f>
        <v>477566.78500000015</v>
      </c>
      <c r="G22" s="14">
        <f>telephone!B22/telephone!F22/telephone!D22</f>
        <v>1.3256522543329483</v>
      </c>
      <c r="H22" s="15">
        <f>(telephone!G22-telephone!B22)/(telephone!G22+telephone!B22)</f>
        <v>0.273874720014896</v>
      </c>
    </row>
    <row r="23" spans="1:8" ht="12.75">
      <c r="A23" s="11">
        <f t="shared" si="2"/>
        <v>17</v>
      </c>
      <c r="B23" s="11">
        <v>1470183</v>
      </c>
      <c r="C23" s="11">
        <f t="shared" si="0"/>
        <v>1128142.8</v>
      </c>
      <c r="D23" s="11">
        <v>851131</v>
      </c>
      <c r="E23" s="11">
        <f t="shared" si="1"/>
        <v>619052</v>
      </c>
      <c r="F23" s="21">
        <f>B23-0.85*C23</f>
        <v>511261.62</v>
      </c>
      <c r="G23" s="14">
        <f>telephone!B23/telephone!F23/telephone!D23</f>
        <v>1.3254634128001441</v>
      </c>
      <c r="H23" s="15">
        <f>(telephone!G23-telephone!B23)/(telephone!G23+telephone!B23)</f>
        <v>0.2739030519560138</v>
      </c>
    </row>
    <row r="24" spans="1:8" ht="12.75">
      <c r="A24" s="11">
        <f t="shared" si="2"/>
        <v>18</v>
      </c>
      <c r="B24" s="11">
        <v>1567194</v>
      </c>
      <c r="C24" s="11">
        <f t="shared" si="0"/>
        <v>1198484.7</v>
      </c>
      <c r="D24" s="11">
        <v>904172</v>
      </c>
      <c r="E24" s="11">
        <f t="shared" si="1"/>
        <v>663022</v>
      </c>
      <c r="F24" s="21">
        <f>B24-0.85*C24</f>
        <v>548482.0050000001</v>
      </c>
      <c r="G24" s="14">
        <f>telephone!B24/telephone!F24/telephone!D24</f>
        <v>1.3255055454050775</v>
      </c>
      <c r="H24" s="15">
        <f>(telephone!G24-telephone!B24)/(telephone!G24+telephone!B24)</f>
        <v>0.27389673028303535</v>
      </c>
    </row>
  </sheetData>
  <mergeCells count="3">
    <mergeCell ref="E5:F5"/>
    <mergeCell ref="A1:H1"/>
    <mergeCell ref="A2:H2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landscape" paperSize="9" r:id="rId1"/>
  <headerFooter alignWithMargins="0">
    <oddFooter>&amp;L&amp;8&amp;F/&amp;A&amp;R&amp;"Arial,Grassetto"&amp;11ANNEX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75" zoomScaleNormal="75" workbookViewId="0" topLeftCell="A1">
      <selection activeCell="E5" sqref="E5:G5"/>
    </sheetView>
  </sheetViews>
  <sheetFormatPr defaultColWidth="9.140625" defaultRowHeight="12.75"/>
  <cols>
    <col min="2" max="9" width="10.7109375" style="0" customWidth="1"/>
    <col min="10" max="10" width="11.57421875" style="0" bestFit="1" customWidth="1"/>
  </cols>
  <sheetData>
    <row r="1" spans="1:10" ht="22.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5" spans="1:10" ht="12.75">
      <c r="A5" s="7" t="s">
        <v>0</v>
      </c>
      <c r="B5" s="7" t="s">
        <v>29</v>
      </c>
      <c r="C5" s="7" t="s">
        <v>29</v>
      </c>
      <c r="D5" s="20" t="s">
        <v>27</v>
      </c>
      <c r="E5" s="26" t="s">
        <v>37</v>
      </c>
      <c r="F5" s="26"/>
      <c r="G5" s="26"/>
      <c r="H5" s="26" t="s">
        <v>31</v>
      </c>
      <c r="I5" s="26"/>
      <c r="J5" s="26"/>
    </row>
    <row r="6" spans="1:10" ht="12.75">
      <c r="A6" s="9" t="s">
        <v>17</v>
      </c>
      <c r="B6" s="9" t="s">
        <v>28</v>
      </c>
      <c r="C6" s="9" t="s">
        <v>30</v>
      </c>
      <c r="D6" s="9" t="s">
        <v>1</v>
      </c>
      <c r="E6" s="9" t="s">
        <v>32</v>
      </c>
      <c r="F6" s="9" t="s">
        <v>33</v>
      </c>
      <c r="G6" s="9" t="s">
        <v>34</v>
      </c>
      <c r="H6" s="9" t="s">
        <v>32</v>
      </c>
      <c r="I6" s="9" t="s">
        <v>35</v>
      </c>
      <c r="J6" s="9" t="s">
        <v>36</v>
      </c>
    </row>
    <row r="7" spans="1:10" ht="12.75">
      <c r="A7" s="11">
        <v>1</v>
      </c>
      <c r="B7" s="11"/>
      <c r="C7" s="11"/>
      <c r="D7" s="11"/>
      <c r="E7" s="11"/>
      <c r="F7" s="13"/>
      <c r="G7" s="11"/>
      <c r="H7" s="11"/>
      <c r="I7" s="12"/>
      <c r="J7" s="11"/>
    </row>
    <row r="8" spans="1:10" ht="12.75">
      <c r="A8" s="11">
        <f>A7+1</f>
        <v>2</v>
      </c>
      <c r="B8" s="11"/>
      <c r="C8" s="11"/>
      <c r="D8" s="11"/>
      <c r="E8" s="11"/>
      <c r="F8" s="13"/>
      <c r="G8" s="11"/>
      <c r="H8" s="11"/>
      <c r="I8" s="12"/>
      <c r="J8" s="11"/>
    </row>
    <row r="9" spans="1:10" ht="12.75">
      <c r="A9" s="11">
        <f aca="true" t="shared" si="0" ref="A9:A24">A8+1</f>
        <v>3</v>
      </c>
      <c r="B9" s="11"/>
      <c r="C9" s="11"/>
      <c r="D9" s="11"/>
      <c r="E9" s="11"/>
      <c r="F9" s="13"/>
      <c r="G9" s="11"/>
      <c r="H9" s="11"/>
      <c r="I9" s="12"/>
      <c r="J9" s="11"/>
    </row>
    <row r="10" spans="1:10" ht="12.75">
      <c r="A10" s="11">
        <f t="shared" si="0"/>
        <v>4</v>
      </c>
      <c r="B10" s="11">
        <v>500</v>
      </c>
      <c r="C10" s="11">
        <f>1.42*B10</f>
        <v>710</v>
      </c>
      <c r="D10" s="11">
        <v>233351</v>
      </c>
      <c r="E10" s="13">
        <f>(B10+2*C10)/1.33/D10</f>
        <v>0.006186427410023488</v>
      </c>
      <c r="F10" s="11">
        <f>D10*(1+2*0.5586)/3</f>
        <v>164683.57906666666</v>
      </c>
      <c r="G10" s="11">
        <f>B10+F10*E10</f>
        <v>1518.803007518797</v>
      </c>
      <c r="H10" s="13">
        <f>(B10+2*C10)/1.33/D10</f>
        <v>0.006186427410023488</v>
      </c>
      <c r="I10" s="11">
        <f>D10*2*0.4414/3</f>
        <v>68667.42093333333</v>
      </c>
      <c r="J10" s="11">
        <f>C10+H10*I10</f>
        <v>1134.8060150375939</v>
      </c>
    </row>
    <row r="11" spans="1:10" ht="12.75">
      <c r="A11" s="11">
        <f t="shared" si="0"/>
        <v>5</v>
      </c>
      <c r="B11" s="11">
        <f>B10*1.02</f>
        <v>510</v>
      </c>
      <c r="C11" s="11">
        <f aca="true" t="shared" si="1" ref="C11:C24">1.42*B11</f>
        <v>724.1999999999999</v>
      </c>
      <c r="D11" s="11">
        <v>248065</v>
      </c>
      <c r="E11" s="13">
        <f aca="true" t="shared" si="2" ref="E11:E24">(B11+2*C11)/1.33/D11</f>
        <v>0.005935868433706967</v>
      </c>
      <c r="F11" s="11">
        <f aca="true" t="shared" si="3" ref="F11:F24">D11*(1+2*0.5586)/3</f>
        <v>175067.73933333333</v>
      </c>
      <c r="G11" s="11">
        <f aca="true" t="shared" si="4" ref="G11:G24">B11+F11*E11</f>
        <v>1549.1790676691728</v>
      </c>
      <c r="H11" s="13">
        <f aca="true" t="shared" si="5" ref="H11:H24">(B11+2*C11)/1.33/D11</f>
        <v>0.005935868433706967</v>
      </c>
      <c r="I11" s="11">
        <f aca="true" t="shared" si="6" ref="I11:I24">D11*2*0.4414/3</f>
        <v>72997.26066666667</v>
      </c>
      <c r="J11" s="11">
        <f aca="true" t="shared" si="7" ref="J11:J24">C11+H11*I11</f>
        <v>1157.5021353383459</v>
      </c>
    </row>
    <row r="12" spans="1:10" ht="12.75">
      <c r="A12" s="11">
        <f t="shared" si="0"/>
        <v>6</v>
      </c>
      <c r="B12" s="11">
        <f aca="true" t="shared" si="8" ref="B12:B24">B11*1.02</f>
        <v>520.2</v>
      </c>
      <c r="C12" s="11">
        <f t="shared" si="1"/>
        <v>738.6840000000001</v>
      </c>
      <c r="D12" s="11">
        <v>263089</v>
      </c>
      <c r="E12" s="13">
        <f t="shared" si="2"/>
        <v>0.00570883171500013</v>
      </c>
      <c r="F12" s="11">
        <f t="shared" si="3"/>
        <v>185670.6769333333</v>
      </c>
      <c r="G12" s="11">
        <f t="shared" si="4"/>
        <v>1580.1626490225565</v>
      </c>
      <c r="H12" s="13">
        <f t="shared" si="5"/>
        <v>0.00570883171500013</v>
      </c>
      <c r="I12" s="11">
        <f t="shared" si="6"/>
        <v>77418.32306666668</v>
      </c>
      <c r="J12" s="11">
        <f t="shared" si="7"/>
        <v>1180.652178045113</v>
      </c>
    </row>
    <row r="13" spans="1:10" ht="12.75">
      <c r="A13" s="11">
        <f t="shared" si="0"/>
        <v>7</v>
      </c>
      <c r="B13" s="11">
        <f t="shared" si="8"/>
        <v>530.604</v>
      </c>
      <c r="C13" s="11">
        <f t="shared" si="1"/>
        <v>753.45768</v>
      </c>
      <c r="D13" s="11">
        <v>278607</v>
      </c>
      <c r="E13" s="13">
        <f t="shared" si="2"/>
        <v>0.005498675351333679</v>
      </c>
      <c r="F13" s="11">
        <f t="shared" si="3"/>
        <v>196622.2468</v>
      </c>
      <c r="G13" s="11">
        <f t="shared" si="4"/>
        <v>1611.7659020030073</v>
      </c>
      <c r="H13" s="13">
        <f t="shared" si="5"/>
        <v>0.005498675351333679</v>
      </c>
      <c r="I13" s="11">
        <f t="shared" si="6"/>
        <v>81984.7532</v>
      </c>
      <c r="J13" s="11">
        <f t="shared" si="7"/>
        <v>1204.265221606015</v>
      </c>
    </row>
    <row r="14" spans="1:10" ht="12.75">
      <c r="A14" s="11">
        <f t="shared" si="0"/>
        <v>8</v>
      </c>
      <c r="B14" s="11">
        <f t="shared" si="8"/>
        <v>541.21608</v>
      </c>
      <c r="C14" s="11">
        <f t="shared" si="1"/>
        <v>768.5268336</v>
      </c>
      <c r="D14" s="11">
        <v>294815</v>
      </c>
      <c r="E14" s="13">
        <f t="shared" si="2"/>
        <v>0.00530030301199465</v>
      </c>
      <c r="F14" s="11">
        <f t="shared" si="3"/>
        <v>208060.77266666666</v>
      </c>
      <c r="G14" s="11">
        <f t="shared" si="4"/>
        <v>1644.0012200430674</v>
      </c>
      <c r="H14" s="13">
        <f t="shared" si="5"/>
        <v>0.00530030301199465</v>
      </c>
      <c r="I14" s="11">
        <f t="shared" si="6"/>
        <v>86754.22733333333</v>
      </c>
      <c r="J14" s="11">
        <f t="shared" si="7"/>
        <v>1228.3505260381353</v>
      </c>
    </row>
    <row r="15" spans="1:10" ht="12.75">
      <c r="A15" s="11">
        <f t="shared" si="0"/>
        <v>9</v>
      </c>
      <c r="B15" s="11">
        <f t="shared" si="8"/>
        <v>552.0404016</v>
      </c>
      <c r="C15" s="11">
        <f t="shared" si="1"/>
        <v>783.897370272</v>
      </c>
      <c r="D15" s="11">
        <v>311923</v>
      </c>
      <c r="E15" s="13">
        <f t="shared" si="2"/>
        <v>0.005109789945373785</v>
      </c>
      <c r="F15" s="11">
        <f t="shared" si="3"/>
        <v>220134.45853333335</v>
      </c>
      <c r="G15" s="11">
        <f t="shared" si="4"/>
        <v>1676.8812444439293</v>
      </c>
      <c r="H15" s="13">
        <f t="shared" si="5"/>
        <v>0.005109789945373785</v>
      </c>
      <c r="I15" s="11">
        <f t="shared" si="6"/>
        <v>91788.54146666668</v>
      </c>
      <c r="J15" s="11">
        <f t="shared" si="7"/>
        <v>1252.917536558898</v>
      </c>
    </row>
    <row r="16" spans="1:10" ht="12.75">
      <c r="A16" s="11">
        <f t="shared" si="0"/>
        <v>10</v>
      </c>
      <c r="B16" s="11">
        <f t="shared" si="8"/>
        <v>563.081209632</v>
      </c>
      <c r="C16" s="11">
        <f t="shared" si="1"/>
        <v>799.5753176774399</v>
      </c>
      <c r="D16" s="11">
        <v>330153</v>
      </c>
      <c r="E16" s="13">
        <f t="shared" si="2"/>
        <v>0.004924196446233848</v>
      </c>
      <c r="F16" s="11">
        <f t="shared" si="3"/>
        <v>232999.9772</v>
      </c>
      <c r="G16" s="11">
        <f t="shared" si="4"/>
        <v>1710.4188693328074</v>
      </c>
      <c r="H16" s="13">
        <f t="shared" si="5"/>
        <v>0.004924196446233848</v>
      </c>
      <c r="I16" s="11">
        <f t="shared" si="6"/>
        <v>97153.02279999999</v>
      </c>
      <c r="J16" s="11">
        <f t="shared" si="7"/>
        <v>1277.975887290076</v>
      </c>
    </row>
    <row r="17" spans="1:10" ht="12.75">
      <c r="A17" s="11">
        <f t="shared" si="0"/>
        <v>11</v>
      </c>
      <c r="B17" s="11">
        <f t="shared" si="8"/>
        <v>574.34283382464</v>
      </c>
      <c r="C17" s="11">
        <f t="shared" si="1"/>
        <v>815.5668240309888</v>
      </c>
      <c r="D17" s="11">
        <v>349743</v>
      </c>
      <c r="E17" s="13">
        <f t="shared" si="2"/>
        <v>0.004741347200372023</v>
      </c>
      <c r="F17" s="11">
        <f t="shared" si="3"/>
        <v>246825.2932</v>
      </c>
      <c r="G17" s="11">
        <f t="shared" si="4"/>
        <v>1744.6272467194635</v>
      </c>
      <c r="H17" s="13">
        <f t="shared" si="5"/>
        <v>0.004741347200372023</v>
      </c>
      <c r="I17" s="11">
        <f t="shared" si="6"/>
        <v>102917.7068</v>
      </c>
      <c r="J17" s="11">
        <f t="shared" si="7"/>
        <v>1303.5354050358774</v>
      </c>
    </row>
    <row r="18" spans="1:10" ht="12.75">
      <c r="A18" s="11">
        <f t="shared" si="0"/>
        <v>12</v>
      </c>
      <c r="B18" s="11">
        <f t="shared" si="8"/>
        <v>585.8296905011329</v>
      </c>
      <c r="C18" s="11">
        <f t="shared" si="1"/>
        <v>831.8781605116086</v>
      </c>
      <c r="D18" s="11">
        <v>370946</v>
      </c>
      <c r="E18" s="13">
        <f t="shared" si="2"/>
        <v>0.004559741994192434</v>
      </c>
      <c r="F18" s="11">
        <f t="shared" si="3"/>
        <v>261788.95706666666</v>
      </c>
      <c r="G18" s="11">
        <f t="shared" si="4"/>
        <v>1779.5197916538532</v>
      </c>
      <c r="H18" s="13">
        <f t="shared" si="5"/>
        <v>0.004559741994192434</v>
      </c>
      <c r="I18" s="11">
        <f t="shared" si="6"/>
        <v>109157.04293333333</v>
      </c>
      <c r="J18" s="11">
        <f t="shared" si="7"/>
        <v>1329.606113136595</v>
      </c>
    </row>
    <row r="19" spans="1:10" ht="12.75">
      <c r="A19" s="11">
        <f t="shared" si="0"/>
        <v>13</v>
      </c>
      <c r="B19" s="11">
        <f t="shared" si="8"/>
        <v>597.5462843111555</v>
      </c>
      <c r="C19" s="11">
        <f t="shared" si="1"/>
        <v>848.5157237218408</v>
      </c>
      <c r="D19" s="11">
        <v>394033</v>
      </c>
      <c r="E19" s="13">
        <f t="shared" si="2"/>
        <v>0.004378431285839666</v>
      </c>
      <c r="F19" s="11">
        <f t="shared" si="3"/>
        <v>278082.22253333335</v>
      </c>
      <c r="G19" s="11">
        <f t="shared" si="4"/>
        <v>1815.1101874869305</v>
      </c>
      <c r="H19" s="13">
        <f t="shared" si="5"/>
        <v>0.004378431285839666</v>
      </c>
      <c r="I19" s="11">
        <f t="shared" si="6"/>
        <v>115950.77746666667</v>
      </c>
      <c r="J19" s="11">
        <f t="shared" si="7"/>
        <v>1356.1982353993271</v>
      </c>
    </row>
    <row r="20" spans="1:10" ht="12.75">
      <c r="A20" s="11">
        <f t="shared" si="0"/>
        <v>14</v>
      </c>
      <c r="B20" s="11">
        <f t="shared" si="8"/>
        <v>609.4972099973787</v>
      </c>
      <c r="C20" s="11">
        <f t="shared" si="1"/>
        <v>865.4860381962777</v>
      </c>
      <c r="D20" s="11">
        <v>419290</v>
      </c>
      <c r="E20" s="13">
        <f t="shared" si="2"/>
        <v>0.004196979043502889</v>
      </c>
      <c r="F20" s="11">
        <f t="shared" si="3"/>
        <v>295906.92933333333</v>
      </c>
      <c r="G20" s="11">
        <f t="shared" si="4"/>
        <v>1851.412391236669</v>
      </c>
      <c r="H20" s="13">
        <f t="shared" si="5"/>
        <v>0.004196979043502889</v>
      </c>
      <c r="I20" s="11">
        <f t="shared" si="6"/>
        <v>123383.07066666667</v>
      </c>
      <c r="J20" s="11">
        <f t="shared" si="7"/>
        <v>1383.3222001073136</v>
      </c>
    </row>
    <row r="21" spans="1:10" ht="12.75">
      <c r="A21" s="11">
        <f t="shared" si="0"/>
        <v>15</v>
      </c>
      <c r="B21" s="11">
        <f t="shared" si="8"/>
        <v>621.6871541973263</v>
      </c>
      <c r="C21" s="11">
        <f t="shared" si="1"/>
        <v>882.7957589602033</v>
      </c>
      <c r="D21" s="11">
        <v>447026</v>
      </c>
      <c r="E21" s="13">
        <f t="shared" si="2"/>
        <v>0.00401530642515946</v>
      </c>
      <c r="F21" s="11">
        <f t="shared" si="3"/>
        <v>315481.14906666667</v>
      </c>
      <c r="G21" s="11">
        <f t="shared" si="4"/>
        <v>1888.4406390614026</v>
      </c>
      <c r="H21" s="13">
        <f t="shared" si="5"/>
        <v>0.00401530642515946</v>
      </c>
      <c r="I21" s="11">
        <f t="shared" si="6"/>
        <v>131544.85093333333</v>
      </c>
      <c r="J21" s="11">
        <f t="shared" si="7"/>
        <v>1410.98864410946</v>
      </c>
    </row>
    <row r="22" spans="1:10" ht="12.75">
      <c r="A22" s="11">
        <f t="shared" si="0"/>
        <v>16</v>
      </c>
      <c r="B22" s="11">
        <f t="shared" si="8"/>
        <v>634.1208972812728</v>
      </c>
      <c r="C22" s="11">
        <f t="shared" si="1"/>
        <v>900.4516741394074</v>
      </c>
      <c r="D22" s="11">
        <f>excess!F22</f>
        <v>477566.78500000015</v>
      </c>
      <c r="E22" s="13">
        <f t="shared" si="2"/>
        <v>0.003833694793940912</v>
      </c>
      <c r="F22" s="11">
        <f t="shared" si="3"/>
        <v>337034.7990673334</v>
      </c>
      <c r="G22" s="11">
        <f t="shared" si="4"/>
        <v>1926.2094518426302</v>
      </c>
      <c r="H22" s="13">
        <f t="shared" si="5"/>
        <v>0.003833694793940912</v>
      </c>
      <c r="I22" s="11">
        <f t="shared" si="6"/>
        <v>140531.98593266672</v>
      </c>
      <c r="J22" s="11">
        <f t="shared" si="7"/>
        <v>1439.2084169916493</v>
      </c>
    </row>
    <row r="23" spans="1:10" ht="12.75">
      <c r="A23" s="11">
        <f t="shared" si="0"/>
        <v>17</v>
      </c>
      <c r="B23" s="11">
        <f t="shared" si="8"/>
        <v>646.8033152268983</v>
      </c>
      <c r="C23" s="11">
        <f t="shared" si="1"/>
        <v>918.4607076221956</v>
      </c>
      <c r="D23" s="11">
        <f>excess!F23</f>
        <v>511261.62</v>
      </c>
      <c r="E23" s="13">
        <f t="shared" si="2"/>
        <v>0.0036526547863339944</v>
      </c>
      <c r="F23" s="11">
        <f t="shared" si="3"/>
        <v>360814.367288</v>
      </c>
      <c r="G23" s="11">
        <f t="shared" si="4"/>
        <v>1964.7336408794833</v>
      </c>
      <c r="H23" s="13">
        <f t="shared" si="5"/>
        <v>0.0036526547863339944</v>
      </c>
      <c r="I23" s="11">
        <f t="shared" si="6"/>
        <v>150447.25271200002</v>
      </c>
      <c r="J23" s="11">
        <f t="shared" si="7"/>
        <v>1467.9925853314826</v>
      </c>
    </row>
    <row r="24" spans="1:10" ht="12.75">
      <c r="A24" s="11">
        <f t="shared" si="0"/>
        <v>18</v>
      </c>
      <c r="B24" s="11">
        <f t="shared" si="8"/>
        <v>659.7393815314364</v>
      </c>
      <c r="C24" s="11">
        <f t="shared" si="1"/>
        <v>936.8299217746396</v>
      </c>
      <c r="D24" s="11">
        <f>excess!F24</f>
        <v>548482.0050000001</v>
      </c>
      <c r="E24" s="13">
        <f t="shared" si="2"/>
        <v>0.0034728786542944264</v>
      </c>
      <c r="F24" s="11">
        <f t="shared" si="3"/>
        <v>387082.03366200003</v>
      </c>
      <c r="G24" s="11">
        <f t="shared" si="4"/>
        <v>2004.028313697073</v>
      </c>
      <c r="H24" s="13">
        <f t="shared" si="5"/>
        <v>0.0034728786542944264</v>
      </c>
      <c r="I24" s="11">
        <f t="shared" si="6"/>
        <v>161399.97133800003</v>
      </c>
      <c r="J24" s="11">
        <f t="shared" si="7"/>
        <v>1497.3524370381122</v>
      </c>
    </row>
    <row r="26" spans="1:6" ht="12.75">
      <c r="A26" s="1"/>
      <c r="B26" s="1"/>
      <c r="C26" s="1"/>
      <c r="D26" s="1"/>
      <c r="E26" s="1"/>
      <c r="F26" s="1"/>
    </row>
    <row r="31" spans="9:10" ht="12.75">
      <c r="I31" s="2"/>
      <c r="J31" s="2"/>
    </row>
    <row r="32" spans="9:10" ht="12.75">
      <c r="I32" s="2"/>
      <c r="J32" s="2"/>
    </row>
    <row r="33" spans="9:10" ht="12.75">
      <c r="I33" s="2"/>
      <c r="J33" s="2"/>
    </row>
    <row r="34" spans="9:10" ht="12.75">
      <c r="I34" s="2"/>
      <c r="J34" s="2"/>
    </row>
    <row r="35" spans="9:10" ht="12.75">
      <c r="I35" s="2"/>
      <c r="J35" s="2"/>
    </row>
    <row r="36" spans="9:10" ht="12.75">
      <c r="I36" s="2"/>
      <c r="J36" s="2"/>
    </row>
    <row r="37" spans="9:10" ht="12.75">
      <c r="I37" s="2"/>
      <c r="J37" s="2"/>
    </row>
    <row r="38" spans="9:10" ht="12.75">
      <c r="I38" s="2"/>
      <c r="J38" s="2"/>
    </row>
    <row r="39" spans="9:10" ht="12.75">
      <c r="I39" s="2"/>
      <c r="J39" s="2"/>
    </row>
    <row r="40" spans="9:10" ht="12.75">
      <c r="I40" s="2"/>
      <c r="J40" s="2"/>
    </row>
    <row r="41" spans="9:10" ht="12.75">
      <c r="I41" s="2"/>
      <c r="J41" s="2"/>
    </row>
    <row r="42" spans="9:10" ht="12.75">
      <c r="I42" s="2"/>
      <c r="J42" s="2"/>
    </row>
    <row r="43" spans="9:10" ht="12.75">
      <c r="I43" s="2"/>
      <c r="J43" s="2"/>
    </row>
    <row r="44" spans="9:10" ht="12.75">
      <c r="I44" s="2"/>
      <c r="J44" s="2"/>
    </row>
    <row r="45" spans="9:10" ht="12.75">
      <c r="I45" s="2"/>
      <c r="J45" s="2"/>
    </row>
    <row r="46" spans="9:10" ht="12.75">
      <c r="I46" s="2"/>
      <c r="J46" s="2"/>
    </row>
    <row r="47" spans="9:10" ht="12.75">
      <c r="I47" s="2"/>
      <c r="J47" s="2"/>
    </row>
    <row r="48" spans="9:10" ht="12.75">
      <c r="I48" s="2"/>
      <c r="J48" s="2"/>
    </row>
  </sheetData>
  <mergeCells count="4">
    <mergeCell ref="A1:J1"/>
    <mergeCell ref="A2:J2"/>
    <mergeCell ref="E5:G5"/>
    <mergeCell ref="H5:J5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landscape" paperSize="9" r:id="rId1"/>
  <headerFooter alignWithMargins="0">
    <oddFooter>&amp;L&amp;8&amp;F/&amp;A&amp;R&amp;"Arial,Grassetto"&amp;11ANNEX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Giovanni Repici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Repici</dc:creator>
  <cp:keywords/>
  <dc:description/>
  <cp:lastModifiedBy>Giovanni Repici</cp:lastModifiedBy>
  <cp:lastPrinted>2003-01-24T08:58:37Z</cp:lastPrinted>
  <dcterms:created xsi:type="dcterms:W3CDTF">2002-05-25T16:20:30Z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