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4" activeTab="0"/>
  </bookViews>
  <sheets>
    <sheet name="revenues" sheetId="1" r:id="rId1"/>
    <sheet name="costs" sheetId="2" r:id="rId2"/>
    <sheet name="provisions" sheetId="3" r:id="rId3"/>
    <sheet name="capital_costs" sheetId="4" r:id="rId4"/>
    <sheet name="cash_flow" sheetId="5" r:id="rId5"/>
  </sheets>
  <definedNames/>
  <calcPr fullCalcOnLoad="1"/>
</workbook>
</file>

<file path=xl/sharedStrings.xml><?xml version="1.0" encoding="utf-8"?>
<sst xmlns="http://schemas.openxmlformats.org/spreadsheetml/2006/main" count="99" uniqueCount="92">
  <si>
    <t>Revenues</t>
  </si>
  <si>
    <t>Malawi University Wireless</t>
  </si>
  <si>
    <t>Quantity</t>
  </si>
  <si>
    <t>Per unit charge</t>
  </si>
  <si>
    <t>cost to sell per unit*</t>
  </si>
  <si>
    <t>Monthly Revenue</t>
  </si>
  <si>
    <t>Note</t>
  </si>
  <si>
    <t>Services Sold</t>
  </si>
  <si>
    <t>subscribers</t>
  </si>
  <si>
    <t>cost to sell is the amortization cost of the equipment + provision for failure</t>
  </si>
  <si>
    <t>hotspot clients</t>
  </si>
  <si>
    <t>qty = minutes, per unit = $/min</t>
  </si>
  <si>
    <t>VoIP to PSTN gateway</t>
  </si>
  <si>
    <t>VoIP to VoIP calls (internal)</t>
  </si>
  <si>
    <t>thin client/PC leasing</t>
  </si>
  <si>
    <t>institutional funding</t>
  </si>
  <si>
    <t>per month contribution by institution</t>
  </si>
  <si>
    <t>data collection for “customer”</t>
  </si>
  <si>
    <t>technical support services</t>
  </si>
  <si>
    <t>total monthly direct revenues</t>
  </si>
  <si>
    <t>Indirect funding (third party), subsidies, grants or bursaries</t>
  </si>
  <si>
    <t>SIDA</t>
  </si>
  <si>
    <t>total monthly indirect revenues</t>
  </si>
  <si>
    <t>* this includes only directly scaling costs</t>
  </si>
  <si>
    <t xml:space="preserve"> </t>
  </si>
  <si>
    <t>Costs</t>
  </si>
  <si>
    <t>qty</t>
  </si>
  <si>
    <t>average per unit cost</t>
  </si>
  <si>
    <t>notes</t>
  </si>
  <si>
    <t>bandwidth</t>
  </si>
  <si>
    <t>based on $900 total cost for bandwidth, the project takes ¼ of it</t>
  </si>
  <si>
    <t>facilities</t>
  </si>
  <si>
    <t>salaries</t>
  </si>
  <si>
    <t>electricity</t>
  </si>
  <si>
    <t>Kwh</t>
  </si>
  <si>
    <t>subtotal costs</t>
  </si>
  <si>
    <t>Provisions</t>
  </si>
  <si>
    <t>replacement cost of equipment</t>
  </si>
  <si>
    <t>probability of failure, of equipment</t>
  </si>
  <si>
    <t>a once in 3 year chance that 50% of the equipment might be destroyed by an event</t>
  </si>
  <si>
    <t>provisional amount</t>
  </si>
  <si>
    <t>amount of risk payments</t>
  </si>
  <si>
    <t>amount of billable payments per month</t>
  </si>
  <si>
    <t>probability of late payments</t>
  </si>
  <si>
    <t>amount of payments at risk of failure</t>
  </si>
  <si>
    <t>amount per month that falls under a “risky” payment (billed payment)</t>
  </si>
  <si>
    <t>probability of failed payments (2 month recovery)</t>
  </si>
  <si>
    <t>say, once per 6 months, that 20% of payments will be late</t>
  </si>
  <si>
    <t>Total provisional amount</t>
  </si>
  <si>
    <t>“the penny jar”</t>
  </si>
  <si>
    <t>Capital Expenditures</t>
  </si>
  <si>
    <t>quantity</t>
  </si>
  <si>
    <t>per unit cost</t>
  </si>
  <si>
    <t>sub-total</t>
  </si>
  <si>
    <t>amortization period</t>
  </si>
  <si>
    <t>monthly amortization payment</t>
  </si>
  <si>
    <t>Amortized Costs</t>
  </si>
  <si>
    <t>Base Station</t>
  </si>
  <si>
    <t>access point</t>
  </si>
  <si>
    <t>cables</t>
  </si>
  <si>
    <t>switch</t>
  </si>
  <si>
    <t>server</t>
  </si>
  <si>
    <t>University facilities used for free</t>
  </si>
  <si>
    <t>UPS</t>
  </si>
  <si>
    <t>lightning protection</t>
  </si>
  <si>
    <t>does not include provision, which does provide for replacement costs</t>
  </si>
  <si>
    <t>subtotal amortized costs</t>
  </si>
  <si>
    <t>total monthly amortization payments</t>
  </si>
  <si>
    <t>One-Time Costs (non-amortized)</t>
  </si>
  <si>
    <t>facility upgrade/changes</t>
  </si>
  <si>
    <t>subtotal capital costs</t>
  </si>
  <si>
    <t>Total capital costs</t>
  </si>
  <si>
    <t>NB: Client sites not included as they are included in costs-to-deliver the product, and are not capital costs</t>
  </si>
  <si>
    <t>Cash Flow Projections</t>
  </si>
  <si>
    <t>Year 1</t>
  </si>
  <si>
    <t>Year 2</t>
  </si>
  <si>
    <t>Year 3</t>
  </si>
  <si>
    <t>Starting Balance</t>
  </si>
  <si>
    <t>cash on hand</t>
  </si>
  <si>
    <t>debt</t>
  </si>
  <si>
    <t>outstanding payments</t>
  </si>
  <si>
    <t>services sold</t>
  </si>
  <si>
    <t>indirect funding</t>
  </si>
  <si>
    <t>subtotal Revenues</t>
  </si>
  <si>
    <t>Expenses</t>
  </si>
  <si>
    <t>costs</t>
  </si>
  <si>
    <t>amortization</t>
  </si>
  <si>
    <t>provisions</t>
  </si>
  <si>
    <t>debt payment</t>
  </si>
  <si>
    <t>subtotal Expenses</t>
  </si>
  <si>
    <t>Net Earnings/Loss</t>
  </si>
  <si>
    <t>Ending Balance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</si>
</sst>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left" indent="1"/>
    </xf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Font="1" applyAlignment="1">
      <alignment horizontal="left" indent="2"/>
    </xf>
    <xf numFmtId="164" fontId="3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 indent="1"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0" fillId="0" borderId="6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4" xfId="0" applyFont="1" applyBorder="1" applyAlignment="1">
      <alignment horizontal="right"/>
    </xf>
    <xf numFmtId="164" fontId="4" fillId="0" borderId="4" xfId="0" applyFont="1" applyBorder="1" applyAlignment="1">
      <alignment horizontal="left" indent="1"/>
    </xf>
    <xf numFmtId="164" fontId="4" fillId="0" borderId="5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0" xfId="0" applyFont="1" applyAlignment="1">
      <alignment/>
    </xf>
    <xf numFmtId="164" fontId="4" fillId="0" borderId="6" xfId="0" applyFont="1" applyBorder="1" applyAlignment="1">
      <alignment/>
    </xf>
    <xf numFmtId="164" fontId="0" fillId="0" borderId="8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25" zoomScaleNormal="125" workbookViewId="0" topLeftCell="A1">
      <selection activeCell="C11" sqref="C11"/>
    </sheetView>
  </sheetViews>
  <sheetFormatPr defaultColWidth="12.57421875" defaultRowHeight="12.75"/>
  <cols>
    <col min="1" max="1" width="27.421875" style="0" customWidth="1"/>
    <col min="2" max="16384" width="11.57421875" style="0" customWidth="1"/>
  </cols>
  <sheetData>
    <row r="1" spans="1:2" ht="15.75">
      <c r="A1" t="s">
        <v>0</v>
      </c>
      <c r="B1" s="1" t="s">
        <v>1</v>
      </c>
    </row>
    <row r="3" spans="2:6" ht="26.25">
      <c r="B3" s="2" t="s">
        <v>2</v>
      </c>
      <c r="C3" s="2" t="s">
        <v>3</v>
      </c>
      <c r="D3" s="2" t="s">
        <v>4</v>
      </c>
      <c r="E3" s="2" t="s">
        <v>5</v>
      </c>
      <c r="F3" t="s">
        <v>6</v>
      </c>
    </row>
    <row r="4" spans="1:5" ht="13.5">
      <c r="A4" t="s">
        <v>7</v>
      </c>
      <c r="B4" s="2"/>
      <c r="C4" s="2"/>
      <c r="D4" s="2"/>
      <c r="E4" s="2"/>
    </row>
    <row r="5" spans="1:6" ht="13.5">
      <c r="A5" s="3" t="s">
        <v>8</v>
      </c>
      <c r="B5">
        <v>3</v>
      </c>
      <c r="C5">
        <v>15</v>
      </c>
      <c r="D5" s="4">
        <f>150/36+250/24</f>
        <v>14.583333333333332</v>
      </c>
      <c r="E5" s="4">
        <f>B5*(C5-D5)</f>
        <v>1.2500000000000036</v>
      </c>
      <c r="F5" t="s">
        <v>9</v>
      </c>
    </row>
    <row r="6" spans="1:6" ht="13.5">
      <c r="A6" s="3" t="s">
        <v>10</v>
      </c>
      <c r="B6">
        <v>4800</v>
      </c>
      <c r="C6">
        <v>0.05</v>
      </c>
      <c r="D6">
        <v>0.01</v>
      </c>
      <c r="E6" s="4">
        <f>B6*(C6-D6)</f>
        <v>192</v>
      </c>
      <c r="F6" t="s">
        <v>11</v>
      </c>
    </row>
    <row r="7" spans="1:5" ht="13.5">
      <c r="A7" s="3" t="s">
        <v>12</v>
      </c>
      <c r="B7" s="4">
        <f>10*100</f>
        <v>1000</v>
      </c>
      <c r="C7">
        <v>0.30000000000000004</v>
      </c>
      <c r="D7">
        <v>0.25</v>
      </c>
      <c r="E7" s="4">
        <f>B7*(C7-D7)</f>
        <v>50.00000000000004</v>
      </c>
    </row>
    <row r="8" spans="1:5" ht="13.5">
      <c r="A8" s="3" t="s">
        <v>13</v>
      </c>
      <c r="B8">
        <v>2000</v>
      </c>
      <c r="C8">
        <v>0.02</v>
      </c>
      <c r="D8">
        <v>0</v>
      </c>
      <c r="E8" s="4">
        <f>B8*(C8-D8)</f>
        <v>40</v>
      </c>
    </row>
    <row r="9" spans="1:5" ht="13.5">
      <c r="A9" s="3" t="s">
        <v>14</v>
      </c>
      <c r="B9">
        <v>0</v>
      </c>
      <c r="C9">
        <v>0</v>
      </c>
      <c r="D9">
        <v>0</v>
      </c>
      <c r="E9" s="4">
        <f>B9*(C9-D9)</f>
        <v>0</v>
      </c>
    </row>
    <row r="10" spans="1:6" ht="13.5">
      <c r="A10" s="3" t="s">
        <v>15</v>
      </c>
      <c r="B10">
        <v>0</v>
      </c>
      <c r="C10">
        <v>0</v>
      </c>
      <c r="D10">
        <v>0</v>
      </c>
      <c r="E10" s="4">
        <f>B10*(C10-D10)</f>
        <v>0</v>
      </c>
      <c r="F10" t="s">
        <v>16</v>
      </c>
    </row>
    <row r="11" spans="1:5" ht="13.5">
      <c r="A11" s="3" t="s">
        <v>17</v>
      </c>
      <c r="B11">
        <v>1</v>
      </c>
      <c r="C11">
        <v>50</v>
      </c>
      <c r="D11">
        <v>0</v>
      </c>
      <c r="E11" s="4">
        <f>B11*(C11-D11)</f>
        <v>50</v>
      </c>
    </row>
    <row r="12" spans="1:5" ht="13.5">
      <c r="A12" s="3" t="s">
        <v>18</v>
      </c>
      <c r="B12">
        <v>0</v>
      </c>
      <c r="C12">
        <v>10</v>
      </c>
      <c r="D12">
        <v>0</v>
      </c>
      <c r="E12" s="4">
        <f>B12*(C12-D12)</f>
        <v>0</v>
      </c>
    </row>
    <row r="13" spans="3:5" ht="13.5">
      <c r="C13" s="5" t="s">
        <v>19</v>
      </c>
      <c r="D13" s="5"/>
      <c r="E13" s="4">
        <f>SUM(E5:E12)</f>
        <v>333.25000000000006</v>
      </c>
    </row>
    <row r="15" ht="13.5">
      <c r="A15" t="s">
        <v>20</v>
      </c>
    </row>
    <row r="16" spans="1:5" ht="13.5">
      <c r="A16" s="3" t="s">
        <v>21</v>
      </c>
      <c r="B16">
        <v>0</v>
      </c>
      <c r="C16">
        <v>0</v>
      </c>
      <c r="D16">
        <v>0</v>
      </c>
      <c r="E16" s="4">
        <f>B16*(C16-D16)</f>
        <v>0</v>
      </c>
    </row>
    <row r="17" spans="3:5" ht="13.5">
      <c r="C17" s="5" t="s">
        <v>22</v>
      </c>
      <c r="D17" s="5">
        <f>SUM(D16)</f>
        <v>0</v>
      </c>
      <c r="E17" s="4">
        <f>SUM(E16)</f>
        <v>0</v>
      </c>
    </row>
    <row r="19" ht="13.5">
      <c r="A19" t="s">
        <v>23</v>
      </c>
    </row>
    <row r="22" ht="13.5">
      <c r="A22" t="s">
        <v>24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="125" zoomScaleNormal="125" workbookViewId="0" topLeftCell="A1">
      <selection activeCell="B2" sqref="B2"/>
    </sheetView>
  </sheetViews>
  <sheetFormatPr defaultColWidth="12.57421875" defaultRowHeight="12.75"/>
  <cols>
    <col min="1" max="1" width="13.00390625" style="0" customWidth="1"/>
    <col min="2" max="16384" width="11.57421875" style="0" customWidth="1"/>
  </cols>
  <sheetData>
    <row r="1" spans="1:2" ht="13.5">
      <c r="A1" t="s">
        <v>25</v>
      </c>
      <c r="B1" t="str">
        <f>revenues!B1</f>
        <v>Malawi University Wireless</v>
      </c>
    </row>
    <row r="3" spans="2:5" ht="13.5">
      <c r="B3" t="s">
        <v>26</v>
      </c>
      <c r="C3" t="s">
        <v>27</v>
      </c>
      <c r="E3" t="s">
        <v>28</v>
      </c>
    </row>
    <row r="4" spans="1:5" ht="13.5">
      <c r="A4" t="s">
        <v>29</v>
      </c>
      <c r="B4">
        <v>1</v>
      </c>
      <c r="C4" s="4">
        <f>900/4</f>
        <v>225</v>
      </c>
      <c r="D4" s="4">
        <f>C4*B4</f>
        <v>225</v>
      </c>
      <c r="E4" t="s">
        <v>30</v>
      </c>
    </row>
    <row r="5" spans="1:4" ht="13.5">
      <c r="A5" t="s">
        <v>31</v>
      </c>
      <c r="B5">
        <v>3</v>
      </c>
      <c r="C5">
        <v>0</v>
      </c>
      <c r="D5" s="4">
        <f>C5*B5</f>
        <v>0</v>
      </c>
    </row>
    <row r="6" spans="1:4" ht="13.5">
      <c r="A6" t="s">
        <v>32</v>
      </c>
      <c r="B6">
        <v>3</v>
      </c>
      <c r="C6">
        <v>0</v>
      </c>
      <c r="D6" s="4">
        <f>C6*B6</f>
        <v>0</v>
      </c>
    </row>
    <row r="7" spans="1:5" ht="13.5">
      <c r="A7" t="s">
        <v>33</v>
      </c>
      <c r="B7">
        <v>1</v>
      </c>
      <c r="C7">
        <v>0</v>
      </c>
      <c r="D7" s="4">
        <f>C7*B7</f>
        <v>0</v>
      </c>
      <c r="E7" t="s">
        <v>34</v>
      </c>
    </row>
    <row r="8" spans="3:4" ht="13.5">
      <c r="C8" t="s">
        <v>35</v>
      </c>
      <c r="D8" s="4">
        <f>SUM(D4:D7)</f>
        <v>225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="125" zoomScaleNormal="125" workbookViewId="0" topLeftCell="A1">
      <selection activeCell="B7" sqref="B7"/>
    </sheetView>
  </sheetViews>
  <sheetFormatPr defaultColWidth="12.57421875" defaultRowHeight="12.75"/>
  <cols>
    <col min="1" max="1" width="42.140625" style="0" customWidth="1"/>
    <col min="2" max="16384" width="11.57421875" style="0" customWidth="1"/>
  </cols>
  <sheetData>
    <row r="1" spans="1:2" ht="15.75">
      <c r="A1" s="6" t="s">
        <v>36</v>
      </c>
      <c r="B1" t="str">
        <f>revenues!B1</f>
        <v>Malawi University Wireless</v>
      </c>
    </row>
    <row r="3" spans="1:2" ht="13.5">
      <c r="A3" t="s">
        <v>37</v>
      </c>
      <c r="B3" s="4">
        <f>capital_costs!D12</f>
        <v>1400</v>
      </c>
    </row>
    <row r="4" spans="1:3" ht="13.5">
      <c r="A4" t="s">
        <v>38</v>
      </c>
      <c r="B4" s="4">
        <f>0.5*1/36</f>
        <v>0.013888888888888888</v>
      </c>
      <c r="C4" t="s">
        <v>39</v>
      </c>
    </row>
    <row r="5" spans="1:2" ht="13.5">
      <c r="A5" s="5" t="s">
        <v>40</v>
      </c>
      <c r="B5" s="4">
        <f>ROUNDUP(B3*B4,0)</f>
        <v>20</v>
      </c>
    </row>
    <row r="6" ht="13.5">
      <c r="A6" s="5"/>
    </row>
    <row r="7" spans="1:3" ht="13.5">
      <c r="A7" t="s">
        <v>41</v>
      </c>
      <c r="B7" s="4">
        <f>D4</f>
        <v>0</v>
      </c>
      <c r="C7" t="s">
        <v>42</v>
      </c>
    </row>
    <row r="8" spans="1:2" ht="13.5">
      <c r="A8" t="s">
        <v>43</v>
      </c>
      <c r="B8">
        <v>0</v>
      </c>
    </row>
    <row r="9" spans="1:2" ht="13.5">
      <c r="A9" s="5" t="s">
        <v>40</v>
      </c>
      <c r="B9" s="4">
        <f>B8*B7</f>
        <v>0</v>
      </c>
    </row>
    <row r="11" spans="1:3" ht="13.5">
      <c r="A11" t="s">
        <v>44</v>
      </c>
      <c r="B11" s="4">
        <f>revenues!E13</f>
        <v>333.25000000000006</v>
      </c>
      <c r="C11" t="s">
        <v>45</v>
      </c>
    </row>
    <row r="12" spans="1:3" ht="13.5">
      <c r="A12" t="s">
        <v>46</v>
      </c>
      <c r="B12" s="4">
        <f>0.2/2</f>
        <v>0.1</v>
      </c>
      <c r="C12" t="s">
        <v>47</v>
      </c>
    </row>
    <row r="13" spans="1:2" ht="13.5">
      <c r="A13" s="5" t="s">
        <v>40</v>
      </c>
      <c r="B13" s="4">
        <f>B11*B12</f>
        <v>33.32500000000001</v>
      </c>
    </row>
    <row r="15" spans="1:3" ht="13.5">
      <c r="A15" s="5" t="s">
        <v>48</v>
      </c>
      <c r="B15" s="4">
        <f>ROUNDUP(B13+B9+B5,0)</f>
        <v>54</v>
      </c>
      <c r="C15" t="s">
        <v>49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125" zoomScaleNormal="125" workbookViewId="0" topLeftCell="A1">
      <selection activeCell="E7" sqref="E7"/>
    </sheetView>
  </sheetViews>
  <sheetFormatPr defaultColWidth="12.57421875" defaultRowHeight="12.75"/>
  <cols>
    <col min="1" max="1" width="24.28125" style="0" customWidth="1"/>
    <col min="2" max="5" width="11.57421875" style="0" customWidth="1"/>
    <col min="6" max="6" width="12.421875" style="0" customWidth="1"/>
    <col min="7" max="16384" width="11.57421875" style="0" customWidth="1"/>
  </cols>
  <sheetData>
    <row r="1" spans="1:2" ht="15.75">
      <c r="A1" s="6" t="s">
        <v>50</v>
      </c>
      <c r="B1" t="str">
        <f>revenues!B1</f>
        <v>Malawi University Wireless</v>
      </c>
    </row>
    <row r="3" spans="2:7" s="2" customFormat="1" ht="42" customHeight="1">
      <c r="B3" s="2" t="s">
        <v>51</v>
      </c>
      <c r="C3" s="2" t="s">
        <v>52</v>
      </c>
      <c r="D3" s="2" t="s">
        <v>53</v>
      </c>
      <c r="E3" s="2" t="s">
        <v>54</v>
      </c>
      <c r="F3" s="2" t="s">
        <v>55</v>
      </c>
      <c r="G3" s="2" t="s">
        <v>28</v>
      </c>
    </row>
    <row r="4" ht="13.5">
      <c r="A4" t="s">
        <v>56</v>
      </c>
    </row>
    <row r="5" ht="13.5">
      <c r="A5" s="3" t="s">
        <v>57</v>
      </c>
    </row>
    <row r="6" spans="1:6" ht="13.5">
      <c r="A6" s="7" t="s">
        <v>58</v>
      </c>
      <c r="B6">
        <v>1</v>
      </c>
      <c r="C6">
        <v>800</v>
      </c>
      <c r="D6" s="4">
        <f>C6*B6</f>
        <v>800</v>
      </c>
      <c r="E6">
        <v>24</v>
      </c>
      <c r="F6" s="4">
        <f>ROUNDUP(D6/E6,0)</f>
        <v>34</v>
      </c>
    </row>
    <row r="7" spans="1:6" ht="13.5">
      <c r="A7" s="7" t="s">
        <v>59</v>
      </c>
      <c r="B7">
        <v>1</v>
      </c>
      <c r="C7">
        <v>200</v>
      </c>
      <c r="D7" s="4">
        <f>C7*B7</f>
        <v>200</v>
      </c>
      <c r="E7" s="4">
        <f>5*12</f>
        <v>60</v>
      </c>
      <c r="F7" s="4">
        <f>ROUNDUP(D7/E7,0)</f>
        <v>4</v>
      </c>
    </row>
    <row r="8" spans="1:6" ht="13.5">
      <c r="A8" s="7" t="s">
        <v>60</v>
      </c>
      <c r="B8">
        <v>1</v>
      </c>
      <c r="C8">
        <v>200</v>
      </c>
      <c r="D8" s="4">
        <f>C8*B8</f>
        <v>200</v>
      </c>
      <c r="E8">
        <v>48</v>
      </c>
      <c r="F8" s="4">
        <f>ROUNDUP(D8/E8,0)</f>
        <v>5</v>
      </c>
    </row>
    <row r="9" spans="1:7" ht="13.5">
      <c r="A9" s="7" t="s">
        <v>61</v>
      </c>
      <c r="B9">
        <v>0</v>
      </c>
      <c r="C9">
        <v>800</v>
      </c>
      <c r="D9" s="4">
        <f>C9*B9</f>
        <v>0</v>
      </c>
      <c r="E9">
        <v>36</v>
      </c>
      <c r="F9" s="4">
        <f>ROUNDUP(D9/E9,0)</f>
        <v>0</v>
      </c>
      <c r="G9" t="s">
        <v>62</v>
      </c>
    </row>
    <row r="10" spans="1:6" ht="13.5">
      <c r="A10" s="7" t="s">
        <v>63</v>
      </c>
      <c r="B10">
        <v>1</v>
      </c>
      <c r="C10">
        <v>150</v>
      </c>
      <c r="D10" s="4">
        <f>C10*B10</f>
        <v>150</v>
      </c>
      <c r="E10" s="4">
        <f>2*12</f>
        <v>24</v>
      </c>
      <c r="F10" s="4">
        <f>ROUNDUP(D10/E10,0)</f>
        <v>7</v>
      </c>
    </row>
    <row r="11" spans="1:7" ht="13.5">
      <c r="A11" s="7" t="s">
        <v>64</v>
      </c>
      <c r="B11">
        <v>1</v>
      </c>
      <c r="C11">
        <v>50</v>
      </c>
      <c r="D11" s="4">
        <f>C11*B11</f>
        <v>50</v>
      </c>
      <c r="E11" s="4">
        <f>2*12</f>
        <v>24</v>
      </c>
      <c r="F11" s="4">
        <f>ROUNDUP(D11/E11,0)</f>
        <v>3</v>
      </c>
      <c r="G11" t="s">
        <v>65</v>
      </c>
    </row>
    <row r="12" spans="1:4" ht="13.5">
      <c r="A12" s="3"/>
      <c r="C12" s="8" t="s">
        <v>66</v>
      </c>
      <c r="D12" s="4">
        <f>SUM(D6:D11)</f>
        <v>1400</v>
      </c>
    </row>
    <row r="13" spans="1:6" ht="13.5">
      <c r="A13" s="3"/>
      <c r="C13" s="8"/>
      <c r="E13" s="5" t="s">
        <v>67</v>
      </c>
      <c r="F13" s="4">
        <f>SUM(F6:F11)</f>
        <v>53</v>
      </c>
    </row>
    <row r="14" ht="13.5">
      <c r="A14" s="3"/>
    </row>
    <row r="15" ht="13.5">
      <c r="A15" s="9" t="s">
        <v>68</v>
      </c>
    </row>
    <row r="16" spans="1:4" ht="13.5">
      <c r="A16" s="3" t="s">
        <v>69</v>
      </c>
      <c r="B16">
        <v>1</v>
      </c>
      <c r="C16">
        <v>500</v>
      </c>
      <c r="D16" s="4">
        <f>C16*B16</f>
        <v>500</v>
      </c>
    </row>
    <row r="17" spans="3:4" ht="13.5">
      <c r="C17" s="8" t="s">
        <v>70</v>
      </c>
      <c r="D17" s="4">
        <f>SUM(D16)</f>
        <v>500</v>
      </c>
    </row>
    <row r="18" ht="13.5">
      <c r="C18" s="8"/>
    </row>
    <row r="19" spans="3:4" ht="13.5">
      <c r="C19" s="8" t="s">
        <v>71</v>
      </c>
      <c r="D19" s="4">
        <f>D17+D12</f>
        <v>1900</v>
      </c>
    </row>
    <row r="21" ht="13.5">
      <c r="A21" t="s">
        <v>72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zoomScale="125" zoomScaleNormal="125" workbookViewId="0" topLeftCell="A1">
      <selection activeCell="A25" sqref="A25"/>
    </sheetView>
  </sheetViews>
  <sheetFormatPr defaultColWidth="12.57421875" defaultRowHeight="12.75"/>
  <cols>
    <col min="1" max="1" width="24.57421875" style="0" customWidth="1"/>
    <col min="2" max="38" width="7.140625" style="0" customWidth="1"/>
    <col min="39" max="16384" width="11.57421875" style="0" customWidth="1"/>
  </cols>
  <sheetData>
    <row r="1" spans="1:2" ht="15.75">
      <c r="A1" s="6" t="s">
        <v>73</v>
      </c>
      <c r="B1" t="str">
        <f>revenues!B1</f>
        <v>Malawi University Wireless</v>
      </c>
    </row>
    <row r="3" spans="1:38" ht="13.5">
      <c r="A3" s="10"/>
      <c r="B3" s="11"/>
      <c r="C3" s="12" t="s">
        <v>74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75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 t="s">
        <v>76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256" s="16" customFormat="1" ht="13.5">
      <c r="A4" s="14"/>
      <c r="B4" s="15">
        <v>0</v>
      </c>
      <c r="C4" s="14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7">
        <v>12</v>
      </c>
      <c r="O4" s="14">
        <v>1</v>
      </c>
      <c r="P4" s="16">
        <v>2</v>
      </c>
      <c r="Q4" s="16">
        <v>3</v>
      </c>
      <c r="R4" s="16">
        <v>4</v>
      </c>
      <c r="S4" s="16">
        <v>5</v>
      </c>
      <c r="T4" s="16">
        <v>6</v>
      </c>
      <c r="U4" s="16">
        <v>7</v>
      </c>
      <c r="V4" s="16">
        <v>8</v>
      </c>
      <c r="W4" s="16">
        <v>9</v>
      </c>
      <c r="X4" s="16">
        <v>10</v>
      </c>
      <c r="Y4" s="16">
        <v>11</v>
      </c>
      <c r="Z4" s="17">
        <v>12</v>
      </c>
      <c r="AA4" s="16">
        <v>1</v>
      </c>
      <c r="AB4" s="16">
        <v>2</v>
      </c>
      <c r="AC4" s="16">
        <v>3</v>
      </c>
      <c r="AD4" s="16">
        <v>4</v>
      </c>
      <c r="AE4" s="16">
        <v>5</v>
      </c>
      <c r="AF4" s="16">
        <v>6</v>
      </c>
      <c r="AG4" s="16">
        <v>7</v>
      </c>
      <c r="AH4" s="16">
        <v>8</v>
      </c>
      <c r="AI4" s="16">
        <v>9</v>
      </c>
      <c r="AJ4" s="16">
        <v>10</v>
      </c>
      <c r="AK4" s="16">
        <v>11</v>
      </c>
      <c r="AL4" s="17">
        <v>12</v>
      </c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8" ht="13.5">
      <c r="A5" s="10" t="s">
        <v>77</v>
      </c>
      <c r="B5" s="11"/>
      <c r="C5" s="10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0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9"/>
    </row>
    <row r="6" spans="1:38" ht="13.5">
      <c r="A6" s="20" t="s">
        <v>78</v>
      </c>
      <c r="B6" s="21">
        <v>0</v>
      </c>
      <c r="C6" s="22">
        <f>B25</f>
        <v>1.2500000000000568</v>
      </c>
      <c r="D6" s="4">
        <f>C25</f>
        <v>2.5000000000001137</v>
      </c>
      <c r="E6" s="4">
        <f>D25</f>
        <v>3.7500000000001705</v>
      </c>
      <c r="F6" s="4">
        <f>E25</f>
        <v>5.000000000000227</v>
      </c>
      <c r="G6" s="4">
        <f>F25</f>
        <v>6.250000000000284</v>
      </c>
      <c r="H6" s="4">
        <f>G25</f>
        <v>7.500000000000341</v>
      </c>
      <c r="I6" s="4">
        <f>H25</f>
        <v>8.750000000000398</v>
      </c>
      <c r="J6" s="4">
        <f>I25</f>
        <v>10.000000000000455</v>
      </c>
      <c r="K6" s="4">
        <f>J25</f>
        <v>11.250000000000512</v>
      </c>
      <c r="L6" s="4">
        <f>K25</f>
        <v>12.500000000000568</v>
      </c>
      <c r="M6" s="4">
        <f>L25</f>
        <v>13.750000000000625</v>
      </c>
      <c r="N6" s="23">
        <f>M25</f>
        <v>15.000000000000682</v>
      </c>
      <c r="O6" s="22">
        <f>N25</f>
        <v>16.25000000000074</v>
      </c>
      <c r="P6" s="4">
        <f>O25</f>
        <v>17.500000000000796</v>
      </c>
      <c r="Q6" s="4">
        <f>P25</f>
        <v>18.750000000000853</v>
      </c>
      <c r="R6" s="4">
        <f>Q25</f>
        <v>20.00000000000091</v>
      </c>
      <c r="S6" s="4">
        <f>R25</f>
        <v>21.250000000000966</v>
      </c>
      <c r="T6" s="4">
        <f>S25</f>
        <v>22.500000000001023</v>
      </c>
      <c r="U6" s="4">
        <f>T25</f>
        <v>23.75000000000108</v>
      </c>
      <c r="V6" s="4">
        <f>U25</f>
        <v>25.000000000001137</v>
      </c>
      <c r="W6" s="4">
        <f>V25</f>
        <v>26.250000000001194</v>
      </c>
      <c r="X6" s="4">
        <f>W25</f>
        <v>27.50000000000125</v>
      </c>
      <c r="Y6" s="4">
        <f>X25</f>
        <v>28.750000000001307</v>
      </c>
      <c r="Z6" s="23">
        <f>Y25</f>
        <v>30.000000000001364</v>
      </c>
      <c r="AA6" s="4">
        <f>Z25</f>
        <v>31.25000000000142</v>
      </c>
      <c r="AB6" s="4">
        <f>AA25</f>
        <v>32.50000000000148</v>
      </c>
      <c r="AC6" s="4">
        <f>AB25</f>
        <v>33.750000000001535</v>
      </c>
      <c r="AD6" s="4">
        <f>AC25</f>
        <v>35.00000000000159</v>
      </c>
      <c r="AE6" s="4">
        <f>AD25</f>
        <v>36.25000000000165</v>
      </c>
      <c r="AF6" s="4">
        <f>AE25</f>
        <v>37.500000000001705</v>
      </c>
      <c r="AG6" s="4">
        <f>AF25</f>
        <v>38.75000000000176</v>
      </c>
      <c r="AH6" s="4">
        <f>AG25</f>
        <v>40.00000000000182</v>
      </c>
      <c r="AI6" s="4">
        <f>AH25</f>
        <v>41.250000000001876</v>
      </c>
      <c r="AJ6" s="4">
        <f>AI25</f>
        <v>42.50000000000193</v>
      </c>
      <c r="AK6" s="4">
        <f>AJ25</f>
        <v>43.75000000000199</v>
      </c>
      <c r="AL6" s="23">
        <f>AK25</f>
        <v>45.000000000002046</v>
      </c>
    </row>
    <row r="7" spans="1:38" ht="13.5">
      <c r="A7" s="20" t="s">
        <v>79</v>
      </c>
      <c r="B7" s="21">
        <v>0</v>
      </c>
      <c r="C7" s="22">
        <f>B26</f>
        <v>0</v>
      </c>
      <c r="D7" s="4">
        <f>C26</f>
        <v>0</v>
      </c>
      <c r="E7" s="4">
        <f>D26</f>
        <v>0</v>
      </c>
      <c r="F7" s="4">
        <f>E26</f>
        <v>0</v>
      </c>
      <c r="G7" s="4">
        <f>F26</f>
        <v>0</v>
      </c>
      <c r="H7" s="4">
        <f>G26</f>
        <v>0</v>
      </c>
      <c r="I7" s="4">
        <f>H26</f>
        <v>0</v>
      </c>
      <c r="J7" s="4">
        <f>I26</f>
        <v>0</v>
      </c>
      <c r="K7" s="4">
        <f>J26</f>
        <v>0</v>
      </c>
      <c r="L7" s="4">
        <f>K26</f>
        <v>0</v>
      </c>
      <c r="M7" s="4">
        <f>L26</f>
        <v>0</v>
      </c>
      <c r="N7" s="23">
        <f>M26</f>
        <v>0</v>
      </c>
      <c r="O7" s="22">
        <f>N26</f>
        <v>0</v>
      </c>
      <c r="P7" s="4">
        <f>O26</f>
        <v>0</v>
      </c>
      <c r="Q7" s="4">
        <f>P26</f>
        <v>0</v>
      </c>
      <c r="R7" s="4">
        <f>Q26</f>
        <v>0</v>
      </c>
      <c r="S7" s="4">
        <f>R26</f>
        <v>0</v>
      </c>
      <c r="T7" s="4">
        <f>S26</f>
        <v>0</v>
      </c>
      <c r="U7" s="4">
        <f>T26</f>
        <v>0</v>
      </c>
      <c r="V7" s="4">
        <f>U26</f>
        <v>0</v>
      </c>
      <c r="W7" s="4">
        <f>V26</f>
        <v>0</v>
      </c>
      <c r="X7" s="4">
        <f>W26</f>
        <v>0</v>
      </c>
      <c r="Y7" s="4">
        <f>X26</f>
        <v>0</v>
      </c>
      <c r="Z7" s="23">
        <f>Y26</f>
        <v>0</v>
      </c>
      <c r="AA7" s="4">
        <f>Z26</f>
        <v>0</v>
      </c>
      <c r="AB7" s="4">
        <f>AA26</f>
        <v>0</v>
      </c>
      <c r="AC7" s="4">
        <f>AB26</f>
        <v>0</v>
      </c>
      <c r="AD7" s="4">
        <f>AC26</f>
        <v>0</v>
      </c>
      <c r="AE7" s="4">
        <f>AD26</f>
        <v>0</v>
      </c>
      <c r="AF7" s="4">
        <f>AE26</f>
        <v>0</v>
      </c>
      <c r="AG7" s="4">
        <f>AF26</f>
        <v>0</v>
      </c>
      <c r="AH7" s="4">
        <f>AG26</f>
        <v>0</v>
      </c>
      <c r="AI7" s="4">
        <f>AH26</f>
        <v>0</v>
      </c>
      <c r="AJ7" s="4">
        <f>AI26</f>
        <v>0</v>
      </c>
      <c r="AK7" s="4">
        <f>AJ26</f>
        <v>0</v>
      </c>
      <c r="AL7" s="23">
        <f>AK26</f>
        <v>0</v>
      </c>
    </row>
    <row r="8" spans="1:38" ht="13.5">
      <c r="A8" s="20" t="s">
        <v>80</v>
      </c>
      <c r="B8" s="21">
        <v>0</v>
      </c>
      <c r="C8" s="22">
        <f>B27</f>
        <v>0</v>
      </c>
      <c r="D8" s="4">
        <f>C27</f>
        <v>0</v>
      </c>
      <c r="E8" s="4">
        <f>D27</f>
        <v>0</v>
      </c>
      <c r="F8" s="4">
        <f>E27</f>
        <v>0</v>
      </c>
      <c r="G8" s="4">
        <f>F27</f>
        <v>0</v>
      </c>
      <c r="H8" s="4">
        <f>G27</f>
        <v>0</v>
      </c>
      <c r="I8" s="4">
        <f>H27</f>
        <v>0</v>
      </c>
      <c r="J8" s="4">
        <f>I27</f>
        <v>0</v>
      </c>
      <c r="K8" s="4">
        <f>J27</f>
        <v>0</v>
      </c>
      <c r="L8" s="4">
        <f>K27</f>
        <v>0</v>
      </c>
      <c r="M8" s="4">
        <f>L27</f>
        <v>0</v>
      </c>
      <c r="N8" s="23">
        <f>M27</f>
        <v>0</v>
      </c>
      <c r="O8" s="22">
        <f>N27</f>
        <v>0</v>
      </c>
      <c r="P8" s="4">
        <f>O27</f>
        <v>0</v>
      </c>
      <c r="Q8" s="4">
        <f>P27</f>
        <v>0</v>
      </c>
      <c r="R8" s="4">
        <f>Q27</f>
        <v>0</v>
      </c>
      <c r="S8" s="4">
        <f>R27</f>
        <v>0</v>
      </c>
      <c r="T8" s="4">
        <f>S27</f>
        <v>0</v>
      </c>
      <c r="U8" s="4">
        <f>T27</f>
        <v>0</v>
      </c>
      <c r="V8" s="4">
        <f>U27</f>
        <v>0</v>
      </c>
      <c r="W8" s="4">
        <f>V27</f>
        <v>0</v>
      </c>
      <c r="X8" s="4">
        <f>W27</f>
        <v>0</v>
      </c>
      <c r="Y8" s="4">
        <f>X27</f>
        <v>0</v>
      </c>
      <c r="Z8" s="23">
        <f>Y27</f>
        <v>0</v>
      </c>
      <c r="AA8" s="4">
        <f>Z27</f>
        <v>0</v>
      </c>
      <c r="AB8" s="4">
        <f>AA27</f>
        <v>0</v>
      </c>
      <c r="AC8" s="4">
        <f>AB27</f>
        <v>0</v>
      </c>
      <c r="AD8" s="4">
        <f>AC27</f>
        <v>0</v>
      </c>
      <c r="AE8" s="4">
        <f>AD27</f>
        <v>0</v>
      </c>
      <c r="AF8" s="4">
        <f>AE27</f>
        <v>0</v>
      </c>
      <c r="AG8" s="4">
        <f>AF27</f>
        <v>0</v>
      </c>
      <c r="AH8" s="4">
        <f>AG27</f>
        <v>0</v>
      </c>
      <c r="AI8" s="4">
        <f>AH27</f>
        <v>0</v>
      </c>
      <c r="AJ8" s="4">
        <f>AI27</f>
        <v>0</v>
      </c>
      <c r="AK8" s="4">
        <f>AJ27</f>
        <v>0</v>
      </c>
      <c r="AL8" s="23">
        <f>AK27</f>
        <v>0</v>
      </c>
    </row>
    <row r="9" spans="1:38" ht="13.5">
      <c r="A9" s="24"/>
      <c r="B9" s="25"/>
      <c r="C9" s="24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4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7"/>
    </row>
    <row r="10" spans="1:38" ht="13.5">
      <c r="A10" s="10" t="s">
        <v>0</v>
      </c>
      <c r="B10" s="11"/>
      <c r="C10" s="1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0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</row>
    <row r="11" spans="1:38" ht="13.5">
      <c r="A11" s="20" t="s">
        <v>81</v>
      </c>
      <c r="B11" s="21">
        <f>revenues!$E$13</f>
        <v>333.25000000000006</v>
      </c>
      <c r="C11" s="22">
        <f>revenues!$E$13</f>
        <v>333.25000000000006</v>
      </c>
      <c r="D11" s="4">
        <f>revenues!$E$13</f>
        <v>333.25000000000006</v>
      </c>
      <c r="E11" s="4">
        <f>revenues!$E$13</f>
        <v>333.25000000000006</v>
      </c>
      <c r="F11" s="4">
        <f>revenues!$E$13</f>
        <v>333.25000000000006</v>
      </c>
      <c r="G11" s="4">
        <f>revenues!$E$13</f>
        <v>333.25000000000006</v>
      </c>
      <c r="H11" s="4">
        <f>revenues!$E$13</f>
        <v>333.25000000000006</v>
      </c>
      <c r="I11" s="4">
        <f>revenues!$E$13</f>
        <v>333.25000000000006</v>
      </c>
      <c r="J11" s="4">
        <f>revenues!$E$13</f>
        <v>333.25000000000006</v>
      </c>
      <c r="K11" s="4">
        <f>revenues!$E$13</f>
        <v>333.25000000000006</v>
      </c>
      <c r="L11" s="4">
        <f>revenues!$E$13</f>
        <v>333.25000000000006</v>
      </c>
      <c r="M11" s="4">
        <f>revenues!$E$13</f>
        <v>333.25000000000006</v>
      </c>
      <c r="N11" s="23">
        <f>revenues!$E$13</f>
        <v>333.25000000000006</v>
      </c>
      <c r="O11" s="22">
        <f>revenues!$E$13</f>
        <v>333.25000000000006</v>
      </c>
      <c r="P11" s="4">
        <f>revenues!$E$13</f>
        <v>333.25000000000006</v>
      </c>
      <c r="Q11" s="4">
        <f>revenues!$E$13</f>
        <v>333.25000000000006</v>
      </c>
      <c r="R11" s="4">
        <f>revenues!$E$13</f>
        <v>333.25000000000006</v>
      </c>
      <c r="S11" s="4">
        <f>revenues!$E$13</f>
        <v>333.25000000000006</v>
      </c>
      <c r="T11" s="4">
        <f>revenues!$E$13</f>
        <v>333.25000000000006</v>
      </c>
      <c r="U11" s="4">
        <f>revenues!$E$13</f>
        <v>333.25000000000006</v>
      </c>
      <c r="V11" s="4">
        <f>revenues!$E$13</f>
        <v>333.25000000000006</v>
      </c>
      <c r="W11" s="4">
        <f>revenues!$E$13</f>
        <v>333.25000000000006</v>
      </c>
      <c r="X11" s="4">
        <f>revenues!$E$13</f>
        <v>333.25000000000006</v>
      </c>
      <c r="Y11" s="4">
        <f>revenues!$E$13</f>
        <v>333.25000000000006</v>
      </c>
      <c r="Z11" s="23">
        <f>revenues!$E$13</f>
        <v>333.25000000000006</v>
      </c>
      <c r="AA11" s="4">
        <f>revenues!$E$13</f>
        <v>333.25000000000006</v>
      </c>
      <c r="AB11" s="4">
        <f>revenues!$E$13</f>
        <v>333.25000000000006</v>
      </c>
      <c r="AC11" s="4">
        <f>revenues!$E$13</f>
        <v>333.25000000000006</v>
      </c>
      <c r="AD11" s="4">
        <f>revenues!$E$13</f>
        <v>333.25000000000006</v>
      </c>
      <c r="AE11" s="4">
        <f>revenues!$E$13</f>
        <v>333.25000000000006</v>
      </c>
      <c r="AF11" s="4">
        <f>revenues!$E$13</f>
        <v>333.25000000000006</v>
      </c>
      <c r="AG11" s="4">
        <f>revenues!$E$13</f>
        <v>333.25000000000006</v>
      </c>
      <c r="AH11" s="4">
        <f>revenues!$E$13</f>
        <v>333.25000000000006</v>
      </c>
      <c r="AI11" s="4">
        <f>revenues!$E$13</f>
        <v>333.25000000000006</v>
      </c>
      <c r="AJ11" s="4">
        <f>revenues!$E$13</f>
        <v>333.25000000000006</v>
      </c>
      <c r="AK11" s="4">
        <f>revenues!$E$13</f>
        <v>333.25000000000006</v>
      </c>
      <c r="AL11" s="23">
        <f>revenues!$E$13</f>
        <v>333.25000000000006</v>
      </c>
    </row>
    <row r="12" spans="1:38" ht="13.5">
      <c r="A12" s="20" t="s">
        <v>82</v>
      </c>
      <c r="B12" s="21">
        <f>revenues!E17</f>
        <v>0</v>
      </c>
      <c r="C12" s="22">
        <f>revenues!F17</f>
        <v>0</v>
      </c>
      <c r="D12" s="4">
        <f>revenues!G17</f>
        <v>0</v>
      </c>
      <c r="E12" s="4">
        <f>revenues!H17</f>
        <v>0</v>
      </c>
      <c r="F12" s="4">
        <f>revenues!I17</f>
        <v>0</v>
      </c>
      <c r="G12" s="4">
        <f>revenues!J17</f>
        <v>0</v>
      </c>
      <c r="H12" s="4">
        <f>revenues!K17</f>
        <v>0</v>
      </c>
      <c r="I12" s="4">
        <f>revenues!L17</f>
        <v>0</v>
      </c>
      <c r="J12" s="4">
        <f>revenues!M17</f>
        <v>0</v>
      </c>
      <c r="K12" s="4">
        <f>revenues!N17</f>
        <v>0</v>
      </c>
      <c r="L12" s="4">
        <f>revenues!O17</f>
        <v>0</v>
      </c>
      <c r="M12" s="4">
        <f>revenues!P17</f>
        <v>0</v>
      </c>
      <c r="N12" s="23">
        <f>revenues!Q17</f>
        <v>0</v>
      </c>
      <c r="O12" s="22">
        <f>revenues!R17</f>
        <v>0</v>
      </c>
      <c r="P12" s="4">
        <f>revenues!S17</f>
        <v>0</v>
      </c>
      <c r="Q12" s="4">
        <f>revenues!T17</f>
        <v>0</v>
      </c>
      <c r="R12" s="4">
        <f>revenues!U17</f>
        <v>0</v>
      </c>
      <c r="S12" s="4">
        <f>revenues!V17</f>
        <v>0</v>
      </c>
      <c r="T12" s="4">
        <f>revenues!W17</f>
        <v>0</v>
      </c>
      <c r="U12" s="4">
        <f>revenues!X17</f>
        <v>0</v>
      </c>
      <c r="V12" s="4">
        <f>revenues!Y17</f>
        <v>0</v>
      </c>
      <c r="W12" s="4">
        <f>revenues!Z17</f>
        <v>0</v>
      </c>
      <c r="X12" s="4">
        <f>revenues!AA17</f>
        <v>0</v>
      </c>
      <c r="Y12" s="4">
        <f>revenues!AB17</f>
        <v>0</v>
      </c>
      <c r="Z12" s="23">
        <f>revenues!AC17</f>
        <v>0</v>
      </c>
      <c r="AA12" s="4">
        <f>revenues!AD17</f>
        <v>0</v>
      </c>
      <c r="AB12" s="4">
        <f>revenues!AE17</f>
        <v>0</v>
      </c>
      <c r="AC12" s="4">
        <f>revenues!AF17</f>
        <v>0</v>
      </c>
      <c r="AD12" s="4">
        <f>revenues!AG17</f>
        <v>0</v>
      </c>
      <c r="AE12" s="4">
        <f>revenues!AH17</f>
        <v>0</v>
      </c>
      <c r="AF12" s="4">
        <f>revenues!AI17</f>
        <v>0</v>
      </c>
      <c r="AG12" s="4">
        <f>revenues!AJ17</f>
        <v>0</v>
      </c>
      <c r="AH12" s="4">
        <f>revenues!AK17</f>
        <v>0</v>
      </c>
      <c r="AI12" s="4">
        <f>revenues!AL17</f>
        <v>0</v>
      </c>
      <c r="AJ12" s="4">
        <f>revenues!AM17</f>
        <v>0</v>
      </c>
      <c r="AK12" s="4">
        <f>revenues!AN17</f>
        <v>0</v>
      </c>
      <c r="AL12" s="23">
        <f>revenues!AO17</f>
        <v>0</v>
      </c>
    </row>
    <row r="13" spans="1:38" ht="13.5">
      <c r="A13" s="28" t="s">
        <v>83</v>
      </c>
      <c r="B13" s="21">
        <f>SUM(B11:B12)</f>
        <v>333.25000000000006</v>
      </c>
      <c r="C13" s="22">
        <f>SUM(C11:C12)</f>
        <v>333.25000000000006</v>
      </c>
      <c r="D13" s="4">
        <f>SUM(D11:D12)</f>
        <v>333.25000000000006</v>
      </c>
      <c r="E13" s="4">
        <f>SUM(E11:E12)</f>
        <v>333.25000000000006</v>
      </c>
      <c r="F13" s="4">
        <f>SUM(F11:F12)</f>
        <v>333.25000000000006</v>
      </c>
      <c r="G13" s="4">
        <f>SUM(G11:G12)</f>
        <v>333.25000000000006</v>
      </c>
      <c r="H13" s="4">
        <f>SUM(H11:H12)</f>
        <v>333.25000000000006</v>
      </c>
      <c r="I13" s="4">
        <f>SUM(I11:I12)</f>
        <v>333.25000000000006</v>
      </c>
      <c r="J13" s="4">
        <f>SUM(J11:J12)</f>
        <v>333.25000000000006</v>
      </c>
      <c r="K13" s="4">
        <f>SUM(K11:K12)</f>
        <v>333.25000000000006</v>
      </c>
      <c r="L13" s="4">
        <f>SUM(L11:L12)</f>
        <v>333.25000000000006</v>
      </c>
      <c r="M13" s="4">
        <f>SUM(M11:M12)</f>
        <v>333.25000000000006</v>
      </c>
      <c r="N13" s="23">
        <f>SUM(N11:N12)</f>
        <v>333.25000000000006</v>
      </c>
      <c r="O13" s="22">
        <f>SUM(O11:O12)</f>
        <v>333.25000000000006</v>
      </c>
      <c r="P13" s="4">
        <f>SUM(P11:P12)</f>
        <v>333.25000000000006</v>
      </c>
      <c r="Q13" s="4">
        <f>SUM(Q11:Q12)</f>
        <v>333.25000000000006</v>
      </c>
      <c r="R13" s="4">
        <f>SUM(R11:R12)</f>
        <v>333.25000000000006</v>
      </c>
      <c r="S13" s="4">
        <f>SUM(S11:S12)</f>
        <v>333.25000000000006</v>
      </c>
      <c r="T13" s="4">
        <f>SUM(T11:T12)</f>
        <v>333.25000000000006</v>
      </c>
      <c r="U13" s="4">
        <f>SUM(U11:U12)</f>
        <v>333.25000000000006</v>
      </c>
      <c r="V13" s="4">
        <f>SUM(V11:V12)</f>
        <v>333.25000000000006</v>
      </c>
      <c r="W13" s="4">
        <f>SUM(W11:W12)</f>
        <v>333.25000000000006</v>
      </c>
      <c r="X13" s="4">
        <f>SUM(X11:X12)</f>
        <v>333.25000000000006</v>
      </c>
      <c r="Y13" s="4">
        <f>SUM(Y11:Y12)</f>
        <v>333.25000000000006</v>
      </c>
      <c r="Z13" s="23">
        <f>SUM(Z11:Z12)</f>
        <v>333.25000000000006</v>
      </c>
      <c r="AA13" s="4">
        <f>SUM(AA11:AA12)</f>
        <v>333.25000000000006</v>
      </c>
      <c r="AB13" s="4">
        <f>SUM(AB11:AB12)</f>
        <v>333.25000000000006</v>
      </c>
      <c r="AC13" s="4">
        <f>SUM(AC11:AC12)</f>
        <v>333.25000000000006</v>
      </c>
      <c r="AD13" s="4">
        <f>SUM(AD11:AD12)</f>
        <v>333.25000000000006</v>
      </c>
      <c r="AE13" s="4">
        <f>SUM(AE11:AE12)</f>
        <v>333.25000000000006</v>
      </c>
      <c r="AF13" s="4">
        <f>SUM(AF11:AF12)</f>
        <v>333.25000000000006</v>
      </c>
      <c r="AG13" s="4">
        <f>SUM(AG11:AG12)</f>
        <v>333.25000000000006</v>
      </c>
      <c r="AH13" s="4">
        <f>SUM(AH11:AH12)</f>
        <v>333.25000000000006</v>
      </c>
      <c r="AI13" s="4">
        <f>SUM(AI11:AI12)</f>
        <v>333.25000000000006</v>
      </c>
      <c r="AJ13" s="4">
        <f>SUM(AJ11:AJ12)</f>
        <v>333.25000000000006</v>
      </c>
      <c r="AK13" s="4">
        <f>SUM(AK11:AK12)</f>
        <v>333.25000000000006</v>
      </c>
      <c r="AL13" s="23">
        <f>SUM(AL11:AL12)</f>
        <v>333.25000000000006</v>
      </c>
    </row>
    <row r="14" spans="1:38" ht="13.5">
      <c r="A14" s="24"/>
      <c r="B14" s="25"/>
      <c r="C14" s="2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4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/>
    </row>
    <row r="15" spans="1:38" ht="13.5">
      <c r="A15" s="10" t="s">
        <v>84</v>
      </c>
      <c r="B15" s="11"/>
      <c r="C15" s="1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10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9"/>
    </row>
    <row r="16" spans="1:38" ht="13.5">
      <c r="A16" s="20" t="s">
        <v>85</v>
      </c>
      <c r="B16" s="21">
        <f>costs!$D$8</f>
        <v>225</v>
      </c>
      <c r="C16" s="22">
        <f>costs!$D$8</f>
        <v>225</v>
      </c>
      <c r="D16" s="4">
        <f>costs!$D$8</f>
        <v>225</v>
      </c>
      <c r="E16" s="4">
        <f>costs!$D$8</f>
        <v>225</v>
      </c>
      <c r="F16" s="4">
        <f>costs!$D$8</f>
        <v>225</v>
      </c>
      <c r="G16" s="4">
        <f>costs!$D$8</f>
        <v>225</v>
      </c>
      <c r="H16" s="4">
        <f>costs!$D$8</f>
        <v>225</v>
      </c>
      <c r="I16" s="4">
        <f>costs!$D$8</f>
        <v>225</v>
      </c>
      <c r="J16" s="4">
        <f>costs!$D$8</f>
        <v>225</v>
      </c>
      <c r="K16" s="4">
        <f>costs!$D$8</f>
        <v>225</v>
      </c>
      <c r="L16" s="4">
        <f>costs!$D$8</f>
        <v>225</v>
      </c>
      <c r="M16" s="4">
        <f>costs!$D$8</f>
        <v>225</v>
      </c>
      <c r="N16" s="23">
        <f>costs!$D$8</f>
        <v>225</v>
      </c>
      <c r="O16" s="22">
        <f>costs!$D$8</f>
        <v>225</v>
      </c>
      <c r="P16" s="4">
        <f>costs!$D$8</f>
        <v>225</v>
      </c>
      <c r="Q16" s="4">
        <f>costs!$D$8</f>
        <v>225</v>
      </c>
      <c r="R16" s="4">
        <f>costs!$D$8</f>
        <v>225</v>
      </c>
      <c r="S16" s="4">
        <f>costs!$D$8</f>
        <v>225</v>
      </c>
      <c r="T16" s="4">
        <f>costs!$D$8</f>
        <v>225</v>
      </c>
      <c r="U16" s="4">
        <f>costs!$D$8</f>
        <v>225</v>
      </c>
      <c r="V16" s="4">
        <f>costs!$D$8</f>
        <v>225</v>
      </c>
      <c r="W16" s="4">
        <f>costs!$D$8</f>
        <v>225</v>
      </c>
      <c r="X16" s="4">
        <f>costs!$D$8</f>
        <v>225</v>
      </c>
      <c r="Y16" s="4">
        <f>costs!$D$8</f>
        <v>225</v>
      </c>
      <c r="Z16" s="23">
        <f>costs!$D$8</f>
        <v>225</v>
      </c>
      <c r="AA16" s="4">
        <f>costs!$D$8</f>
        <v>225</v>
      </c>
      <c r="AB16" s="4">
        <f>costs!$D$8</f>
        <v>225</v>
      </c>
      <c r="AC16" s="4">
        <f>costs!$D$8</f>
        <v>225</v>
      </c>
      <c r="AD16" s="4">
        <f>costs!$D$8</f>
        <v>225</v>
      </c>
      <c r="AE16" s="4">
        <f>costs!$D$8</f>
        <v>225</v>
      </c>
      <c r="AF16" s="4">
        <f>costs!$D$8</f>
        <v>225</v>
      </c>
      <c r="AG16" s="4">
        <f>costs!$D$8</f>
        <v>225</v>
      </c>
      <c r="AH16" s="4">
        <f>costs!$D$8</f>
        <v>225</v>
      </c>
      <c r="AI16" s="4">
        <f>costs!$D$8</f>
        <v>225</v>
      </c>
      <c r="AJ16" s="4">
        <f>costs!$D$8</f>
        <v>225</v>
      </c>
      <c r="AK16" s="4">
        <f>costs!$D$8</f>
        <v>225</v>
      </c>
      <c r="AL16" s="23">
        <f>costs!$D$8</f>
        <v>225</v>
      </c>
    </row>
    <row r="17" spans="1:38" ht="13.5">
      <c r="A17" s="20" t="s">
        <v>86</v>
      </c>
      <c r="B17" s="21">
        <f>capital_costs!$F$13</f>
        <v>53</v>
      </c>
      <c r="C17" s="22">
        <f>capital_costs!$F$13</f>
        <v>53</v>
      </c>
      <c r="D17" s="4">
        <f>capital_costs!$F$13</f>
        <v>53</v>
      </c>
      <c r="E17" s="4">
        <f>capital_costs!$F$13</f>
        <v>53</v>
      </c>
      <c r="F17" s="4">
        <f>capital_costs!$F$13</f>
        <v>53</v>
      </c>
      <c r="G17" s="4">
        <f>capital_costs!$F$13</f>
        <v>53</v>
      </c>
      <c r="H17" s="4">
        <f>capital_costs!$F$13</f>
        <v>53</v>
      </c>
      <c r="I17" s="4">
        <f>capital_costs!$F$13</f>
        <v>53</v>
      </c>
      <c r="J17" s="4">
        <f>capital_costs!$F$13</f>
        <v>53</v>
      </c>
      <c r="K17" s="4">
        <f>capital_costs!$F$13</f>
        <v>53</v>
      </c>
      <c r="L17" s="4">
        <f>capital_costs!$F$13</f>
        <v>53</v>
      </c>
      <c r="M17" s="4">
        <f>capital_costs!$F$13</f>
        <v>53</v>
      </c>
      <c r="N17" s="23">
        <f>capital_costs!$F$13</f>
        <v>53</v>
      </c>
      <c r="O17" s="22">
        <f>capital_costs!$F$13</f>
        <v>53</v>
      </c>
      <c r="P17" s="4">
        <f>capital_costs!$F$13</f>
        <v>53</v>
      </c>
      <c r="Q17" s="4">
        <f>capital_costs!$F$13</f>
        <v>53</v>
      </c>
      <c r="R17" s="4">
        <f>capital_costs!$F$13</f>
        <v>53</v>
      </c>
      <c r="S17" s="4">
        <f>capital_costs!$F$13</f>
        <v>53</v>
      </c>
      <c r="T17" s="4">
        <f>capital_costs!$F$13</f>
        <v>53</v>
      </c>
      <c r="U17" s="4">
        <f>capital_costs!$F$13</f>
        <v>53</v>
      </c>
      <c r="V17" s="4">
        <f>capital_costs!$F$13</f>
        <v>53</v>
      </c>
      <c r="W17" s="4">
        <f>capital_costs!$F$13</f>
        <v>53</v>
      </c>
      <c r="X17" s="4">
        <f>capital_costs!$F$13</f>
        <v>53</v>
      </c>
      <c r="Y17" s="4">
        <f>capital_costs!$F$13</f>
        <v>53</v>
      </c>
      <c r="Z17" s="23">
        <f>capital_costs!$F$13</f>
        <v>53</v>
      </c>
      <c r="AA17" s="4">
        <f>capital_costs!$F$13</f>
        <v>53</v>
      </c>
      <c r="AB17" s="4">
        <f>capital_costs!$F$13</f>
        <v>53</v>
      </c>
      <c r="AC17" s="4">
        <f>capital_costs!$F$13</f>
        <v>53</v>
      </c>
      <c r="AD17" s="4">
        <f>capital_costs!$F$13</f>
        <v>53</v>
      </c>
      <c r="AE17" s="4">
        <f>capital_costs!$F$13</f>
        <v>53</v>
      </c>
      <c r="AF17" s="4">
        <f>capital_costs!$F$13</f>
        <v>53</v>
      </c>
      <c r="AG17" s="4">
        <f>capital_costs!$F$13</f>
        <v>53</v>
      </c>
      <c r="AH17" s="4">
        <f>capital_costs!$F$13</f>
        <v>53</v>
      </c>
      <c r="AI17" s="4">
        <f>capital_costs!$F$13</f>
        <v>53</v>
      </c>
      <c r="AJ17" s="4">
        <f>capital_costs!$F$13</f>
        <v>53</v>
      </c>
      <c r="AK17" s="4">
        <f>capital_costs!$F$13</f>
        <v>53</v>
      </c>
      <c r="AL17" s="23">
        <f>capital_costs!$F$13</f>
        <v>53</v>
      </c>
    </row>
    <row r="18" spans="1:38" ht="13.5">
      <c r="A18" s="20" t="s">
        <v>87</v>
      </c>
      <c r="B18" s="21">
        <f>provisions!$B$15</f>
        <v>54</v>
      </c>
      <c r="C18" s="22">
        <f>provisions!$B$15</f>
        <v>54</v>
      </c>
      <c r="D18" s="4">
        <f>provisions!$B$15</f>
        <v>54</v>
      </c>
      <c r="E18" s="4">
        <f>provisions!$B$15</f>
        <v>54</v>
      </c>
      <c r="F18" s="4">
        <f>provisions!$B$15</f>
        <v>54</v>
      </c>
      <c r="G18" s="4">
        <f>provisions!$B$15</f>
        <v>54</v>
      </c>
      <c r="H18" s="4">
        <f>provisions!$B$15</f>
        <v>54</v>
      </c>
      <c r="I18" s="4">
        <f>provisions!$B$15</f>
        <v>54</v>
      </c>
      <c r="J18" s="4">
        <f>provisions!$B$15</f>
        <v>54</v>
      </c>
      <c r="K18" s="4">
        <f>provisions!$B$15</f>
        <v>54</v>
      </c>
      <c r="L18" s="4">
        <f>provisions!$B$15</f>
        <v>54</v>
      </c>
      <c r="M18" s="4">
        <f>provisions!$B$15</f>
        <v>54</v>
      </c>
      <c r="N18" s="23">
        <f>provisions!$B$15</f>
        <v>54</v>
      </c>
      <c r="O18" s="22">
        <f>provisions!$B$15</f>
        <v>54</v>
      </c>
      <c r="P18" s="4">
        <f>provisions!$B$15</f>
        <v>54</v>
      </c>
      <c r="Q18" s="4">
        <f>provisions!$B$15</f>
        <v>54</v>
      </c>
      <c r="R18" s="4">
        <f>provisions!$B$15</f>
        <v>54</v>
      </c>
      <c r="S18" s="4">
        <f>provisions!$B$15</f>
        <v>54</v>
      </c>
      <c r="T18" s="4">
        <f>provisions!$B$15</f>
        <v>54</v>
      </c>
      <c r="U18" s="4">
        <f>provisions!$B$15</f>
        <v>54</v>
      </c>
      <c r="V18" s="4">
        <f>provisions!$B$15</f>
        <v>54</v>
      </c>
      <c r="W18" s="4">
        <f>provisions!$B$15</f>
        <v>54</v>
      </c>
      <c r="X18" s="4">
        <f>provisions!$B$15</f>
        <v>54</v>
      </c>
      <c r="Y18" s="4">
        <f>provisions!$B$15</f>
        <v>54</v>
      </c>
      <c r="Z18" s="23">
        <f>provisions!$B$15</f>
        <v>54</v>
      </c>
      <c r="AA18" s="4">
        <f>provisions!$B$15</f>
        <v>54</v>
      </c>
      <c r="AB18" s="4">
        <f>provisions!$B$15</f>
        <v>54</v>
      </c>
      <c r="AC18" s="4">
        <f>provisions!$B$15</f>
        <v>54</v>
      </c>
      <c r="AD18" s="4">
        <f>provisions!$B$15</f>
        <v>54</v>
      </c>
      <c r="AE18" s="4">
        <f>provisions!$B$15</f>
        <v>54</v>
      </c>
      <c r="AF18" s="4">
        <f>provisions!$B$15</f>
        <v>54</v>
      </c>
      <c r="AG18" s="4">
        <f>provisions!$B$15</f>
        <v>54</v>
      </c>
      <c r="AH18" s="4">
        <f>provisions!$B$15</f>
        <v>54</v>
      </c>
      <c r="AI18" s="4">
        <f>provisions!$B$15</f>
        <v>54</v>
      </c>
      <c r="AJ18" s="4">
        <f>provisions!$B$15</f>
        <v>54</v>
      </c>
      <c r="AK18" s="4">
        <f>provisions!$B$15</f>
        <v>54</v>
      </c>
      <c r="AL18" s="23">
        <f>provisions!$B$15</f>
        <v>54</v>
      </c>
    </row>
    <row r="19" spans="1:38" ht="13.5">
      <c r="A19" s="20" t="s">
        <v>88</v>
      </c>
      <c r="B19" s="21">
        <v>0</v>
      </c>
      <c r="C19" s="22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23">
        <v>0</v>
      </c>
      <c r="O19" s="22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23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s="23">
        <v>0</v>
      </c>
    </row>
    <row r="20" spans="1:38" ht="13.5">
      <c r="A20" s="28" t="s">
        <v>89</v>
      </c>
      <c r="B20" s="21">
        <f>SUM(B16:B18)</f>
        <v>332</v>
      </c>
      <c r="C20" s="22">
        <f>SUM(C16:C18)</f>
        <v>332</v>
      </c>
      <c r="D20" s="4">
        <f>SUM(D16:D18)</f>
        <v>332</v>
      </c>
      <c r="E20" s="4">
        <f>SUM(E16:E18)</f>
        <v>332</v>
      </c>
      <c r="F20" s="4">
        <f>SUM(F16:F18)</f>
        <v>332</v>
      </c>
      <c r="G20" s="4">
        <f>SUM(G16:G18)</f>
        <v>332</v>
      </c>
      <c r="H20" s="4">
        <f>SUM(H16:H18)</f>
        <v>332</v>
      </c>
      <c r="I20" s="4">
        <f>SUM(I16:I18)</f>
        <v>332</v>
      </c>
      <c r="J20" s="4">
        <f>SUM(J16:J18)</f>
        <v>332</v>
      </c>
      <c r="K20" s="4">
        <f>SUM(K16:K18)</f>
        <v>332</v>
      </c>
      <c r="L20" s="4">
        <f>SUM(L16:L18)</f>
        <v>332</v>
      </c>
      <c r="M20" s="4">
        <f>SUM(M16:M18)</f>
        <v>332</v>
      </c>
      <c r="N20" s="23">
        <f>SUM(N16:N18)</f>
        <v>332</v>
      </c>
      <c r="O20" s="22">
        <f>SUM(O16:O18)</f>
        <v>332</v>
      </c>
      <c r="P20" s="4">
        <f>SUM(P16:P18)</f>
        <v>332</v>
      </c>
      <c r="Q20" s="4">
        <f>SUM(Q16:Q18)</f>
        <v>332</v>
      </c>
      <c r="R20" s="4">
        <f>SUM(R16:R18)</f>
        <v>332</v>
      </c>
      <c r="S20" s="4">
        <f>SUM(S16:S18)</f>
        <v>332</v>
      </c>
      <c r="T20" s="4">
        <f>SUM(T16:T18)</f>
        <v>332</v>
      </c>
      <c r="U20" s="4">
        <f>SUM(U16:U18)</f>
        <v>332</v>
      </c>
      <c r="V20" s="4">
        <f>SUM(V16:V18)</f>
        <v>332</v>
      </c>
      <c r="W20" s="4">
        <f>SUM(W16:W18)</f>
        <v>332</v>
      </c>
      <c r="X20" s="4">
        <f>SUM(X16:X18)</f>
        <v>332</v>
      </c>
      <c r="Y20" s="4">
        <f>SUM(Y16:Y18)</f>
        <v>332</v>
      </c>
      <c r="Z20" s="23">
        <f>SUM(Z16:Z18)</f>
        <v>332</v>
      </c>
      <c r="AA20" s="4">
        <f>SUM(AA16:AA18)</f>
        <v>332</v>
      </c>
      <c r="AB20" s="4">
        <f>SUM(AB16:AB18)</f>
        <v>332</v>
      </c>
      <c r="AC20" s="4">
        <f>SUM(AC16:AC18)</f>
        <v>332</v>
      </c>
      <c r="AD20" s="4">
        <f>SUM(AD16:AD18)</f>
        <v>332</v>
      </c>
      <c r="AE20" s="4">
        <f>SUM(AE16:AE18)</f>
        <v>332</v>
      </c>
      <c r="AF20" s="4">
        <f>SUM(AF16:AF18)</f>
        <v>332</v>
      </c>
      <c r="AG20" s="4">
        <f>SUM(AG16:AG18)</f>
        <v>332</v>
      </c>
      <c r="AH20" s="4">
        <f>SUM(AH16:AH18)</f>
        <v>332</v>
      </c>
      <c r="AI20" s="4">
        <f>SUM(AI16:AI18)</f>
        <v>332</v>
      </c>
      <c r="AJ20" s="4">
        <f>SUM(AJ16:AJ18)</f>
        <v>332</v>
      </c>
      <c r="AK20" s="4">
        <f>SUM(AK16:AK18)</f>
        <v>332</v>
      </c>
      <c r="AL20" s="23">
        <f>SUM(AL16:AL18)</f>
        <v>332</v>
      </c>
    </row>
    <row r="21" spans="1:38" ht="13.5">
      <c r="A21" s="28"/>
      <c r="B21" s="21"/>
      <c r="C21" s="22"/>
      <c r="N21" s="23"/>
      <c r="O21" s="22"/>
      <c r="Z21" s="23"/>
      <c r="AL21" s="23"/>
    </row>
    <row r="22" spans="1:38" ht="13.5">
      <c r="A22" s="28" t="s">
        <v>90</v>
      </c>
      <c r="B22" s="21">
        <f>B13-B20</f>
        <v>1.2500000000000568</v>
      </c>
      <c r="C22" s="22">
        <f>C13-C20</f>
        <v>1.2500000000000568</v>
      </c>
      <c r="D22" s="4">
        <f>D13-D20</f>
        <v>1.2500000000000568</v>
      </c>
      <c r="E22" s="4">
        <f>E13-E20</f>
        <v>1.2500000000000568</v>
      </c>
      <c r="F22" s="4">
        <f>F13-F20</f>
        <v>1.2500000000000568</v>
      </c>
      <c r="G22" s="4">
        <f>G13-G20</f>
        <v>1.2500000000000568</v>
      </c>
      <c r="H22" s="4">
        <f>H13-H20</f>
        <v>1.2500000000000568</v>
      </c>
      <c r="I22" s="4">
        <f>I13-I20</f>
        <v>1.2500000000000568</v>
      </c>
      <c r="J22" s="4">
        <f>J13-J20</f>
        <v>1.2500000000000568</v>
      </c>
      <c r="K22" s="4">
        <f>K13-K20</f>
        <v>1.2500000000000568</v>
      </c>
      <c r="L22" s="4">
        <f>L13-L20</f>
        <v>1.2500000000000568</v>
      </c>
      <c r="M22" s="4">
        <f>M13-M20</f>
        <v>1.2500000000000568</v>
      </c>
      <c r="N22" s="23">
        <f>N13-N20</f>
        <v>1.2500000000000568</v>
      </c>
      <c r="O22" s="22">
        <f>O13-O20</f>
        <v>1.2500000000000568</v>
      </c>
      <c r="P22" s="4">
        <f>P13-P20</f>
        <v>1.2500000000000568</v>
      </c>
      <c r="Q22" s="4">
        <f>Q13-Q20</f>
        <v>1.2500000000000568</v>
      </c>
      <c r="R22" s="4">
        <f>R13-R20</f>
        <v>1.2500000000000568</v>
      </c>
      <c r="S22" s="4">
        <f>S13-S20</f>
        <v>1.2500000000000568</v>
      </c>
      <c r="T22" s="4">
        <f>T13-T20</f>
        <v>1.2500000000000568</v>
      </c>
      <c r="U22" s="4">
        <f>U13-U20</f>
        <v>1.2500000000000568</v>
      </c>
      <c r="V22" s="4">
        <f>V13-V20</f>
        <v>1.2500000000000568</v>
      </c>
      <c r="W22" s="4">
        <f>W13-W20</f>
        <v>1.2500000000000568</v>
      </c>
      <c r="X22" s="4">
        <f>X13-X20</f>
        <v>1.2500000000000568</v>
      </c>
      <c r="Y22" s="4">
        <f>Y13-Y20</f>
        <v>1.2500000000000568</v>
      </c>
      <c r="Z22" s="23">
        <f>Z13-Z20</f>
        <v>1.2500000000000568</v>
      </c>
      <c r="AA22" s="4">
        <f>AA13-AA20</f>
        <v>1.2500000000000568</v>
      </c>
      <c r="AB22" s="4">
        <f>AB13-AB20</f>
        <v>1.2500000000000568</v>
      </c>
      <c r="AC22" s="4">
        <f>AC13-AC20</f>
        <v>1.2500000000000568</v>
      </c>
      <c r="AD22" s="4">
        <f>AD13-AD20</f>
        <v>1.2500000000000568</v>
      </c>
      <c r="AE22" s="4">
        <f>AE13-AE20</f>
        <v>1.2500000000000568</v>
      </c>
      <c r="AF22" s="4">
        <f>AF13-AF20</f>
        <v>1.2500000000000568</v>
      </c>
      <c r="AG22" s="4">
        <f>AG13-AG20</f>
        <v>1.2500000000000568</v>
      </c>
      <c r="AH22" s="4">
        <f>AH13-AH20</f>
        <v>1.2500000000000568</v>
      </c>
      <c r="AI22" s="4">
        <f>AI13-AI20</f>
        <v>1.2500000000000568</v>
      </c>
      <c r="AJ22" s="4">
        <f>AJ13-AJ20</f>
        <v>1.2500000000000568</v>
      </c>
      <c r="AK22" s="4">
        <f>AK13-AK20</f>
        <v>1.2500000000000568</v>
      </c>
      <c r="AL22" s="23">
        <f>AL13-AL20</f>
        <v>1.2500000000000568</v>
      </c>
    </row>
    <row r="23" spans="1:38" ht="13.5">
      <c r="A23" s="24"/>
      <c r="B23" s="25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4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7"/>
    </row>
    <row r="24" spans="1:38" ht="13.5">
      <c r="A24" s="22" t="s">
        <v>91</v>
      </c>
      <c r="B24" s="21"/>
      <c r="C24" s="22"/>
      <c r="N24" s="23"/>
      <c r="O24" s="22"/>
      <c r="Z24" s="23"/>
      <c r="AL24" s="23"/>
    </row>
    <row r="25" spans="1:256" s="32" customFormat="1" ht="13.5">
      <c r="A25" s="29" t="s">
        <v>78</v>
      </c>
      <c r="B25" s="30">
        <f>B6+B22</f>
        <v>1.2500000000000568</v>
      </c>
      <c r="C25" s="31">
        <f>C6+C22</f>
        <v>2.5000000000001137</v>
      </c>
      <c r="D25" s="32">
        <f>D6+D22</f>
        <v>3.7500000000001705</v>
      </c>
      <c r="E25" s="32">
        <f>E6+E22</f>
        <v>5.000000000000227</v>
      </c>
      <c r="F25" s="32">
        <f>F6+F22</f>
        <v>6.250000000000284</v>
      </c>
      <c r="G25" s="32">
        <f>G6+G22</f>
        <v>7.500000000000341</v>
      </c>
      <c r="H25" s="32">
        <f>H6+H22</f>
        <v>8.750000000000398</v>
      </c>
      <c r="I25" s="32">
        <f>I6+I22</f>
        <v>10.000000000000455</v>
      </c>
      <c r="J25" s="32">
        <f>J6+J22</f>
        <v>11.250000000000512</v>
      </c>
      <c r="K25" s="32">
        <f>K6+K22</f>
        <v>12.500000000000568</v>
      </c>
      <c r="L25" s="32">
        <f>L6+L22</f>
        <v>13.750000000000625</v>
      </c>
      <c r="M25" s="32">
        <f>M6+M22</f>
        <v>15.000000000000682</v>
      </c>
      <c r="N25" s="33">
        <f>N6+N22</f>
        <v>16.25000000000074</v>
      </c>
      <c r="O25" s="31">
        <f>O6+O22</f>
        <v>17.500000000000796</v>
      </c>
      <c r="P25" s="32">
        <f>P6+P22</f>
        <v>18.750000000000853</v>
      </c>
      <c r="Q25" s="32">
        <f>Q6+Q22</f>
        <v>20.00000000000091</v>
      </c>
      <c r="R25" s="32">
        <f>R6+R22</f>
        <v>21.250000000000966</v>
      </c>
      <c r="S25" s="32">
        <f>S6+S22</f>
        <v>22.500000000001023</v>
      </c>
      <c r="T25" s="32">
        <f>T6+T22</f>
        <v>23.75000000000108</v>
      </c>
      <c r="U25" s="32">
        <f>U6+U22</f>
        <v>25.000000000001137</v>
      </c>
      <c r="V25" s="32">
        <f>V6+V22</f>
        <v>26.250000000001194</v>
      </c>
      <c r="W25" s="32">
        <f>W6+W22</f>
        <v>27.50000000000125</v>
      </c>
      <c r="X25" s="32">
        <f>X6+X22</f>
        <v>28.750000000001307</v>
      </c>
      <c r="Y25" s="32">
        <f>Y6+Y22</f>
        <v>30.000000000001364</v>
      </c>
      <c r="Z25" s="33">
        <f>Z6+Z22</f>
        <v>31.25000000000142</v>
      </c>
      <c r="AA25" s="32">
        <f>AA6+AA22</f>
        <v>32.50000000000148</v>
      </c>
      <c r="AB25" s="32">
        <f>AB6+AB22</f>
        <v>33.750000000001535</v>
      </c>
      <c r="AC25" s="32">
        <f>AC6+AC22</f>
        <v>35.00000000000159</v>
      </c>
      <c r="AD25" s="32">
        <f>AD6+AD22</f>
        <v>36.25000000000165</v>
      </c>
      <c r="AE25" s="32">
        <f>AE6+AE22</f>
        <v>37.500000000001705</v>
      </c>
      <c r="AF25" s="32">
        <f>AF6+AF22</f>
        <v>38.75000000000176</v>
      </c>
      <c r="AG25" s="32">
        <f>AG6+AG22</f>
        <v>40.00000000000182</v>
      </c>
      <c r="AH25" s="32">
        <f>AH6+AH22</f>
        <v>41.250000000001876</v>
      </c>
      <c r="AI25" s="32">
        <f>AI6+AI22</f>
        <v>42.50000000000193</v>
      </c>
      <c r="AJ25" s="32">
        <f>AJ6+AJ22</f>
        <v>43.75000000000199</v>
      </c>
      <c r="AK25" s="32">
        <f>AK6+AK22</f>
        <v>45.000000000002046</v>
      </c>
      <c r="AL25" s="33">
        <f>AL6+AL22</f>
        <v>46.2500000000021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38" ht="13.5">
      <c r="A26" s="20" t="s">
        <v>79</v>
      </c>
      <c r="B26" s="21">
        <v>0</v>
      </c>
      <c r="C26" s="22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23">
        <v>0</v>
      </c>
      <c r="O26" s="22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23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s="23">
        <v>0</v>
      </c>
    </row>
    <row r="27" spans="1:38" ht="13.5">
      <c r="A27" s="34" t="s">
        <v>80</v>
      </c>
      <c r="B27" s="25">
        <v>0</v>
      </c>
      <c r="C27" s="24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7">
        <v>0</v>
      </c>
      <c r="O27" s="24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7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7">
        <v>0</v>
      </c>
    </row>
  </sheetData>
  <mergeCells count="3">
    <mergeCell ref="C3:N3"/>
    <mergeCell ref="O3:Z3"/>
    <mergeCell ref="AA3:AL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Howard</dc:creator>
  <cp:keywords/>
  <dc:description/>
  <cp:lastModifiedBy>Ian Howard</cp:lastModifiedBy>
  <cp:lastPrinted>1601-01-01T04:00:00Z</cp:lastPrinted>
  <dcterms:created xsi:type="dcterms:W3CDTF">2006-06-27T19:26:51Z</dcterms:created>
  <dcterms:modified xsi:type="dcterms:W3CDTF">2006-06-29T16:23:45Z</dcterms:modified>
  <cp:category/>
  <cp:version/>
  <cp:contentType/>
  <cp:contentStatus/>
  <cp:revision>15</cp:revision>
</cp:coreProperties>
</file>